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pavli\Downloads\"/>
    </mc:Choice>
  </mc:AlternateContent>
  <xr:revisionPtr revIDLastSave="0" documentId="13_ncr:1_{26A616FB-8D6B-41EF-8CDD-DE1C3A9DB84B}" xr6:coauthVersionLast="47" xr6:coauthVersionMax="47" xr10:uidLastSave="{00000000-0000-0000-0000-000000000000}"/>
  <bookViews>
    <workbookView xWindow="38280" yWindow="-120" windowWidth="51840" windowHeight="21120" xr2:uid="{00000000-000D-0000-FFFF-FFFF00000000}"/>
  </bookViews>
  <sheets>
    <sheet name="Rekapitulace stavby" sheetId="1" r:id="rId1"/>
    <sheet name="803-21-1-0 - Vedlejší a o..." sheetId="2" r:id="rId2"/>
    <sheet name="803-21-1-1 - SO101 Polní ..." sheetId="3" r:id="rId3"/>
    <sheet name="803-21-1-2 - SO 101 Dopro..." sheetId="4" r:id="rId4"/>
  </sheets>
  <definedNames>
    <definedName name="_xlnm._FilterDatabase" localSheetId="1" hidden="1">'803-21-1-0 - Vedlejší a o...'!$C$83:$K$125</definedName>
    <definedName name="_xlnm._FilterDatabase" localSheetId="2" hidden="1">'803-21-1-1 - SO101 Polní ...'!$C$84:$K$261</definedName>
    <definedName name="_xlnm._FilterDatabase" localSheetId="3" hidden="1">'803-21-1-2 - SO 101 Dopro...'!$C$81:$K$156</definedName>
    <definedName name="_xlnm.Print_Titles" localSheetId="1">'803-21-1-0 - Vedlejší a o...'!$83:$83</definedName>
    <definedName name="_xlnm.Print_Titles" localSheetId="2">'803-21-1-1 - SO101 Polní ...'!$84:$84</definedName>
    <definedName name="_xlnm.Print_Titles" localSheetId="3">'803-21-1-2 - SO 101 Dopro...'!$81:$81</definedName>
    <definedName name="_xlnm.Print_Titles" localSheetId="0">'Rekapitulace stavby'!$52:$52</definedName>
    <definedName name="_xlnm.Print_Area" localSheetId="1">'803-21-1-0 - Vedlejší a o...'!$C$4:$J$39,'803-21-1-0 - Vedlejší a o...'!$C$45:$J$65,'803-21-1-0 - Vedlejší a o...'!$C$71:$K$125</definedName>
    <definedName name="_xlnm.Print_Area" localSheetId="2">'803-21-1-1 - SO101 Polní ...'!$C$4:$J$39,'803-21-1-1 - SO101 Polní ...'!$C$45:$J$66,'803-21-1-1 - SO101 Polní ...'!$C$72:$K$261</definedName>
    <definedName name="_xlnm.Print_Area" localSheetId="3">'803-21-1-2 - SO 101 Dopro...'!$C$4:$J$39,'803-21-1-2 - SO 101 Dopro...'!$C$45:$J$63,'803-21-1-2 - SO 101 Dopro...'!$C$69:$K$156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54" i="4"/>
  <c r="BH154" i="4"/>
  <c r="BG154" i="4"/>
  <c r="BF154" i="4"/>
  <c r="T154" i="4"/>
  <c r="T153" i="4"/>
  <c r="R154" i="4"/>
  <c r="R153" i="4"/>
  <c r="P154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76" i="4" s="1"/>
  <c r="E7" i="4"/>
  <c r="E48" i="4" s="1"/>
  <c r="J37" i="3"/>
  <c r="J36" i="3"/>
  <c r="AY56" i="1"/>
  <c r="J35" i="3"/>
  <c r="AX56" i="1"/>
  <c r="BI259" i="3"/>
  <c r="BH259" i="3"/>
  <c r="BG259" i="3"/>
  <c r="BF259" i="3"/>
  <c r="T259" i="3"/>
  <c r="T258" i="3" s="1"/>
  <c r="R259" i="3"/>
  <c r="R258" i="3" s="1"/>
  <c r="P259" i="3"/>
  <c r="P258" i="3"/>
  <c r="BI253" i="3"/>
  <c r="BH253" i="3"/>
  <c r="BG253" i="3"/>
  <c r="BF253" i="3"/>
  <c r="T253" i="3"/>
  <c r="T252" i="3"/>
  <c r="R253" i="3"/>
  <c r="R252" i="3"/>
  <c r="P253" i="3"/>
  <c r="P252" i="3" s="1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18" i="3"/>
  <c r="BH118" i="3"/>
  <c r="BG118" i="3"/>
  <c r="BF118" i="3"/>
  <c r="T118" i="3"/>
  <c r="R118" i="3"/>
  <c r="P118" i="3"/>
  <c r="BI110" i="3"/>
  <c r="BH110" i="3"/>
  <c r="BG110" i="3"/>
  <c r="BF110" i="3"/>
  <c r="T110" i="3"/>
  <c r="R110" i="3"/>
  <c r="P110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3" i="3"/>
  <c r="BH93" i="3"/>
  <c r="BG93" i="3"/>
  <c r="BF93" i="3"/>
  <c r="T93" i="3"/>
  <c r="R93" i="3"/>
  <c r="P93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52" i="3" s="1"/>
  <c r="E7" i="3"/>
  <c r="E75" i="3" s="1"/>
  <c r="J37" i="2"/>
  <c r="J36" i="2"/>
  <c r="AY55" i="1"/>
  <c r="J35" i="2"/>
  <c r="AX55" i="1"/>
  <c r="BI123" i="2"/>
  <c r="BH123" i="2"/>
  <c r="BG123" i="2"/>
  <c r="BF123" i="2"/>
  <c r="T123" i="2"/>
  <c r="T122" i="2" s="1"/>
  <c r="R123" i="2"/>
  <c r="R122" i="2" s="1"/>
  <c r="P123" i="2"/>
  <c r="P122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55" i="2" s="1"/>
  <c r="J17" i="2"/>
  <c r="J12" i="2"/>
  <c r="J78" i="2" s="1"/>
  <c r="E7" i="2"/>
  <c r="E48" i="2" s="1"/>
  <c r="L50" i="1"/>
  <c r="AM50" i="1"/>
  <c r="AM49" i="1"/>
  <c r="L49" i="1"/>
  <c r="AM47" i="1"/>
  <c r="L47" i="1"/>
  <c r="L45" i="1"/>
  <c r="L44" i="1"/>
  <c r="BK119" i="2"/>
  <c r="AS54" i="1"/>
  <c r="BK169" i="3"/>
  <c r="BK102" i="3"/>
  <c r="J189" i="3"/>
  <c r="BK130" i="3"/>
  <c r="BK162" i="3"/>
  <c r="J102" i="3"/>
  <c r="J113" i="4"/>
  <c r="BK113" i="4"/>
  <c r="BK94" i="4"/>
  <c r="J115" i="2"/>
  <c r="J246" i="3"/>
  <c r="J162" i="3"/>
  <c r="J228" i="3"/>
  <c r="J130" i="3"/>
  <c r="BK241" i="3"/>
  <c r="BK174" i="3"/>
  <c r="BK200" i="3"/>
  <c r="J142" i="4"/>
  <c r="BK142" i="4"/>
  <c r="BK125" i="4"/>
  <c r="BK115" i="2"/>
  <c r="BK123" i="2"/>
  <c r="J253" i="3"/>
  <c r="J166" i="3"/>
  <c r="J88" i="3"/>
  <c r="J174" i="3"/>
  <c r="J209" i="3"/>
  <c r="BK259" i="3"/>
  <c r="J154" i="4"/>
  <c r="BK133" i="4"/>
  <c r="BK101" i="4"/>
  <c r="BK95" i="2"/>
  <c r="BK236" i="3"/>
  <c r="BK153" i="3"/>
  <c r="J241" i="3"/>
  <c r="J118" i="3"/>
  <c r="BK204" i="3"/>
  <c r="J98" i="3"/>
  <c r="BK144" i="3"/>
  <c r="BK93" i="3"/>
  <c r="BK138" i="4"/>
  <c r="J138" i="4"/>
  <c r="BK105" i="4"/>
  <c r="J87" i="2"/>
  <c r="J259" i="3"/>
  <c r="BK195" i="3"/>
  <c r="BK98" i="3"/>
  <c r="J183" i="3"/>
  <c r="BK253" i="3"/>
  <c r="J158" i="3"/>
  <c r="BK228" i="3"/>
  <c r="J117" i="4"/>
  <c r="BK129" i="4"/>
  <c r="J85" i="4"/>
  <c r="J119" i="2"/>
  <c r="BK87" i="2"/>
  <c r="J232" i="3"/>
  <c r="J106" i="3"/>
  <c r="J110" i="3"/>
  <c r="BK183" i="3"/>
  <c r="J140" i="3"/>
  <c r="J179" i="3"/>
  <c r="J121" i="4"/>
  <c r="BK117" i="4"/>
  <c r="J103" i="2"/>
  <c r="BK107" i="2"/>
  <c r="BK220" i="3"/>
  <c r="BK110" i="3"/>
  <c r="J220" i="3"/>
  <c r="BK249" i="3"/>
  <c r="J169" i="3"/>
  <c r="J214" i="3"/>
  <c r="J126" i="3"/>
  <c r="J129" i="4"/>
  <c r="BK85" i="4"/>
  <c r="BK90" i="4"/>
  <c r="J100" i="2"/>
  <c r="J111" i="2"/>
  <c r="J224" i="3"/>
  <c r="J249" i="3"/>
  <c r="BK158" i="3"/>
  <c r="BK232" i="3"/>
  <c r="J135" i="3"/>
  <c r="J150" i="4"/>
  <c r="BK109" i="4"/>
  <c r="J97" i="4"/>
  <c r="BK91" i="2"/>
  <c r="J107" i="2"/>
  <c r="BK214" i="3"/>
  <c r="BK224" i="3"/>
  <c r="J144" i="3"/>
  <c r="BK246" i="3"/>
  <c r="BK126" i="3"/>
  <c r="J147" i="4"/>
  <c r="BK97" i="4"/>
  <c r="J109" i="4"/>
  <c r="J90" i="4"/>
  <c r="J123" i="2"/>
  <c r="BK111" i="2"/>
  <c r="BK179" i="3"/>
  <c r="J93" i="3"/>
  <c r="BK189" i="3"/>
  <c r="J148" i="3"/>
  <c r="J236" i="3"/>
  <c r="J153" i="3"/>
  <c r="BK148" i="3"/>
  <c r="BK154" i="4"/>
  <c r="J94" i="4"/>
  <c r="BK121" i="4"/>
  <c r="BK103" i="2"/>
  <c r="J95" i="2"/>
  <c r="BK135" i="3"/>
  <c r="BK209" i="3"/>
  <c r="BK106" i="3"/>
  <c r="J200" i="3"/>
  <c r="BK118" i="3"/>
  <c r="J125" i="4"/>
  <c r="BK150" i="4"/>
  <c r="J105" i="4"/>
  <c r="BK100" i="2"/>
  <c r="J91" i="2"/>
  <c r="BK140" i="3"/>
  <c r="J195" i="3"/>
  <c r="BK88" i="3"/>
  <c r="BK166" i="3"/>
  <c r="J204" i="3"/>
  <c r="J101" i="4"/>
  <c r="BK147" i="4"/>
  <c r="J133" i="4"/>
  <c r="P86" i="2" l="1"/>
  <c r="BK99" i="2"/>
  <c r="J99" i="2" s="1"/>
  <c r="J62" i="2" s="1"/>
  <c r="T106" i="2"/>
  <c r="T87" i="3"/>
  <c r="BK173" i="3"/>
  <c r="J173" i="3" s="1"/>
  <c r="J62" i="3" s="1"/>
  <c r="P219" i="3"/>
  <c r="BK84" i="4"/>
  <c r="R86" i="2"/>
  <c r="T99" i="2"/>
  <c r="P106" i="2"/>
  <c r="BK87" i="3"/>
  <c r="J87" i="3" s="1"/>
  <c r="J61" i="3" s="1"/>
  <c r="P173" i="3"/>
  <c r="P86" i="3" s="1"/>
  <c r="P85" i="3" s="1"/>
  <c r="AU56" i="1" s="1"/>
  <c r="T219" i="3"/>
  <c r="P84" i="4"/>
  <c r="P83" i="4" s="1"/>
  <c r="P82" i="4" s="1"/>
  <c r="AU57" i="1" s="1"/>
  <c r="T86" i="2"/>
  <c r="T85" i="2" s="1"/>
  <c r="T84" i="2" s="1"/>
  <c r="P99" i="2"/>
  <c r="BK106" i="2"/>
  <c r="J106" i="2"/>
  <c r="J63" i="2"/>
  <c r="P87" i="3"/>
  <c r="T173" i="3"/>
  <c r="R219" i="3"/>
  <c r="R84" i="4"/>
  <c r="R83" i="4" s="1"/>
  <c r="R82" i="4" s="1"/>
  <c r="BK86" i="2"/>
  <c r="J86" i="2" s="1"/>
  <c r="J61" i="2" s="1"/>
  <c r="R99" i="2"/>
  <c r="R106" i="2"/>
  <c r="R87" i="3"/>
  <c r="R173" i="3"/>
  <c r="BK219" i="3"/>
  <c r="J219" i="3"/>
  <c r="J63" i="3" s="1"/>
  <c r="T84" i="4"/>
  <c r="T83" i="4" s="1"/>
  <c r="T82" i="4" s="1"/>
  <c r="E74" i="2"/>
  <c r="BK258" i="3"/>
  <c r="J258" i="3"/>
  <c r="J65" i="3"/>
  <c r="BK153" i="4"/>
  <c r="J153" i="4" s="1"/>
  <c r="J62" i="4" s="1"/>
  <c r="F81" i="2"/>
  <c r="BK122" i="2"/>
  <c r="J122" i="2"/>
  <c r="J64" i="2" s="1"/>
  <c r="BK252" i="3"/>
  <c r="J252" i="3" s="1"/>
  <c r="J64" i="3" s="1"/>
  <c r="E72" i="4"/>
  <c r="F79" i="4"/>
  <c r="BE85" i="4"/>
  <c r="BE94" i="4"/>
  <c r="BE97" i="4"/>
  <c r="BE138" i="4"/>
  <c r="J52" i="4"/>
  <c r="BE101" i="4"/>
  <c r="BE121" i="4"/>
  <c r="BE125" i="4"/>
  <c r="BE129" i="4"/>
  <c r="BE133" i="4"/>
  <c r="BE90" i="4"/>
  <c r="BE105" i="4"/>
  <c r="BE109" i="4"/>
  <c r="BE113" i="4"/>
  <c r="BE117" i="4"/>
  <c r="BE142" i="4"/>
  <c r="BE147" i="4"/>
  <c r="BE150" i="4"/>
  <c r="BE154" i="4"/>
  <c r="J79" i="3"/>
  <c r="BE88" i="3"/>
  <c r="BE118" i="3"/>
  <c r="BE174" i="3"/>
  <c r="BE189" i="3"/>
  <c r="BE209" i="3"/>
  <c r="BE253" i="3"/>
  <c r="BE259" i="3"/>
  <c r="BE140" i="3"/>
  <c r="BE144" i="3"/>
  <c r="BE169" i="3"/>
  <c r="BE214" i="3"/>
  <c r="BE220" i="3"/>
  <c r="E48" i="3"/>
  <c r="F55" i="3"/>
  <c r="BE98" i="3"/>
  <c r="BE106" i="3"/>
  <c r="BE110" i="3"/>
  <c r="BE130" i="3"/>
  <c r="BE135" i="3"/>
  <c r="BE148" i="3"/>
  <c r="BE153" i="3"/>
  <c r="BE158" i="3"/>
  <c r="BE195" i="3"/>
  <c r="BE200" i="3"/>
  <c r="BE228" i="3"/>
  <c r="BE232" i="3"/>
  <c r="BE249" i="3"/>
  <c r="BE93" i="3"/>
  <c r="BE102" i="3"/>
  <c r="BE126" i="3"/>
  <c r="BE162" i="3"/>
  <c r="BE166" i="3"/>
  <c r="BE179" i="3"/>
  <c r="BE183" i="3"/>
  <c r="BE204" i="3"/>
  <c r="BE224" i="3"/>
  <c r="BE236" i="3"/>
  <c r="BE241" i="3"/>
  <c r="BE246" i="3"/>
  <c r="J52" i="2"/>
  <c r="BE91" i="2"/>
  <c r="BE107" i="2"/>
  <c r="BE123" i="2"/>
  <c r="BE103" i="2"/>
  <c r="BE115" i="2"/>
  <c r="BE119" i="2"/>
  <c r="BE87" i="2"/>
  <c r="BE95" i="2"/>
  <c r="BE100" i="2"/>
  <c r="BE111" i="2"/>
  <c r="F37" i="3"/>
  <c r="BD56" i="1"/>
  <c r="F36" i="4"/>
  <c r="BC57" i="1"/>
  <c r="J34" i="2"/>
  <c r="AW55" i="1"/>
  <c r="F34" i="2"/>
  <c r="BA55" i="1" s="1"/>
  <c r="F36" i="2"/>
  <c r="BC55" i="1" s="1"/>
  <c r="F35" i="2"/>
  <c r="BB55" i="1"/>
  <c r="F35" i="4"/>
  <c r="BB57" i="1" s="1"/>
  <c r="F37" i="2"/>
  <c r="BD55" i="1"/>
  <c r="F34" i="3"/>
  <c r="BA56" i="1" s="1"/>
  <c r="F37" i="4"/>
  <c r="BD57" i="1"/>
  <c r="J34" i="4"/>
  <c r="AW57" i="1" s="1"/>
  <c r="J34" i="3"/>
  <c r="AW56" i="1" s="1"/>
  <c r="F34" i="4"/>
  <c r="BA57" i="1" s="1"/>
  <c r="F35" i="3"/>
  <c r="BB56" i="1"/>
  <c r="F36" i="3"/>
  <c r="BC56" i="1" s="1"/>
  <c r="BK86" i="3" l="1"/>
  <c r="J86" i="3"/>
  <c r="J60" i="3"/>
  <c r="R86" i="3"/>
  <c r="R85" i="3" s="1"/>
  <c r="BK83" i="4"/>
  <c r="BK82" i="4"/>
  <c r="J82" i="4"/>
  <c r="R85" i="2"/>
  <c r="R84" i="2"/>
  <c r="T86" i="3"/>
  <c r="T85" i="3"/>
  <c r="P85" i="2"/>
  <c r="P84" i="2"/>
  <c r="AU55" i="1" s="1"/>
  <c r="AU54" i="1" s="1"/>
  <c r="J84" i="4"/>
  <c r="J61" i="4" s="1"/>
  <c r="BK85" i="2"/>
  <c r="BK84" i="2"/>
  <c r="J84" i="2" s="1"/>
  <c r="J59" i="2" s="1"/>
  <c r="F33" i="3"/>
  <c r="AZ56" i="1" s="1"/>
  <c r="J33" i="4"/>
  <c r="AV57" i="1" s="1"/>
  <c r="AT57" i="1" s="1"/>
  <c r="J30" i="4"/>
  <c r="AG57" i="1" s="1"/>
  <c r="F33" i="2"/>
  <c r="AZ55" i="1"/>
  <c r="F33" i="4"/>
  <c r="AZ57" i="1" s="1"/>
  <c r="BA54" i="1"/>
  <c r="W30" i="1"/>
  <c r="J33" i="2"/>
  <c r="AV55" i="1"/>
  <c r="AT55" i="1"/>
  <c r="BB54" i="1"/>
  <c r="W31" i="1" s="1"/>
  <c r="J33" i="3"/>
  <c r="AV56" i="1" s="1"/>
  <c r="AT56" i="1" s="1"/>
  <c r="BD54" i="1"/>
  <c r="W33" i="1" s="1"/>
  <c r="BC54" i="1"/>
  <c r="W32" i="1"/>
  <c r="J59" i="4" l="1"/>
  <c r="J83" i="4"/>
  <c r="J60" i="4"/>
  <c r="J85" i="2"/>
  <c r="J60" i="2"/>
  <c r="BK85" i="3"/>
  <c r="J85" i="3"/>
  <c r="J59" i="3"/>
  <c r="J39" i="4"/>
  <c r="AN57" i="1"/>
  <c r="J30" i="2"/>
  <c r="AG55" i="1"/>
  <c r="AX54" i="1"/>
  <c r="AZ54" i="1"/>
  <c r="W29" i="1" s="1"/>
  <c r="AW54" i="1"/>
  <c r="AK30" i="1" s="1"/>
  <c r="AY54" i="1"/>
  <c r="J39" i="2" l="1"/>
  <c r="AN55" i="1"/>
  <c r="J30" i="3"/>
  <c r="AG56" i="1"/>
  <c r="AG54" i="1"/>
  <c r="AK26" i="1"/>
  <c r="AV54" i="1"/>
  <c r="AK29" i="1"/>
  <c r="AK35" i="1"/>
  <c r="J39" i="3" l="1"/>
  <c r="AN56" i="1"/>
  <c r="AT54" i="1"/>
  <c r="AN54" i="1" l="1"/>
</calcChain>
</file>

<file path=xl/sharedStrings.xml><?xml version="1.0" encoding="utf-8"?>
<sst xmlns="http://schemas.openxmlformats.org/spreadsheetml/2006/main" count="2798" uniqueCount="560">
  <si>
    <t>Export Komplet</t>
  </si>
  <si>
    <t>VZ</t>
  </si>
  <si>
    <t>2.0</t>
  </si>
  <si>
    <t/>
  </si>
  <si>
    <t>False</t>
  </si>
  <si>
    <t>{f7a947db-c66c-4a23-8f62-d4e7a6d0241a}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</si>
  <si>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</si>
  <si>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</si>
  <si>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</si>
  <si>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</si>
  <si>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</si>
  <si>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</si>
  <si>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</si>
  <si>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</si>
  <si>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</si>
  <si>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803/21-1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</si>
  <si>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</si>
  <si>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</si>
  <si>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stavba polní cesty HPC3 v k.ú. Radíč</t>
  </si>
  <si>
    <t>0,1</t>
  </si>
  <si>
    <t>KSO:</t>
  </si>
  <si>
    <t>CC-CZ:</t>
  </si>
  <si>
    <t>1</t>
  </si>
  <si>
    <t>Místo:</t>
  </si>
  <si>
    <t xml:space="preserve"> </t>
  </si>
  <si>
    <t>Datum:</t>
  </si>
  <si>
    <t>3. 8. 2021</t>
  </si>
  <si>
    <t>10</t>
  </si>
  <si>
    <t>100</t>
  </si>
  <si>
    <t>Zadavatel:</t>
  </si>
  <si>
    <t>IČ:</t>
  </si>
  <si>
    <t>SPÚ ČR Pobočka Příbram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</si>
  <si>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</si>
  <si>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</si>
  <si>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</si>
  <si>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</si>
  <si>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</si>
  <si>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</si>
  <si>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</si>
  <si>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</si>
  <si>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</si>
  <si>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</si>
  <si>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</si>
  <si>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</si>
  <si>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</si>
  <si>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</si>
  <si>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</si>
  <si>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</si>
  <si>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</si>
  <si>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</si>
  <si>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</si>
  <si>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</si>
  <si>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</si>
  <si>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</si>
  <si>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</si>
  <si>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</si>
  <si>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</si>
  <si>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</si>
  <si>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</si>
  <si>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</si>
  <si>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</si>
  <si>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</si>
  <si>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</si>
  <si>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</si>
  <si>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</si>
  <si>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</si>
  <si>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</si>
  <si>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</si>
  <si>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</si>
  <si>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</si>
  <si>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</si>
  <si>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</si>
  <si>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</si>
  <si>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</si>
  <si>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</si>
  <si>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</si>
  <si>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</si>
  <si>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</si>
  <si>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</si>
  <si>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</si>
  <si>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803/21-1-0</t>
  </si>
  <si>
    <t>Vedlejší a ostatní rozpočtové náklady</t>
  </si>
  <si>
    <t>STA</t>
  </si>
  <si>
    <t>{4e6f9c18-0015-434c-8858-d8c81039bd27}</t>
  </si>
  <si>
    <t>2</t>
  </si>
  <si>
    <t>803/21-1-1</t>
  </si>
  <si>
    <t>SO101 Polní cesta HPC3</t>
  </si>
  <si>
    <t>{4de5abcf-4a27-439a-8267-7691c6b051ad}</t>
  </si>
  <si>
    <t>803/21-1-2</t>
  </si>
  <si>
    <t>SO 101 Doprovodná zeleň</t>
  </si>
  <si>
    <t>{a17dbcc0-92ae-49c1-8e1f-9edc0521de0a}</t>
  </si>
  <si>
    <t>KRYCÍ LIST SOUPISU PRACÍ</t>
  </si>
  <si>
    <t>Objekt:</t>
  </si>
  <si>
    <t>803/21-1-0 - Vedlejší a ostatní rozpočtové náklady</t>
  </si>
  <si>
    <t>SPÚ ČR PobočkaPříbram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</si>
  <si>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</si>
  <si>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</si>
  <si>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</si>
  <si>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</si>
  <si>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</si>
  <si>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</si>
  <si>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</si>
  <si>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</si>
  <si>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</si>
  <si>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</si>
  <si>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</si>
  <si>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</si>
  <si>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</si>
  <si>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</si>
  <si>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</si>
  <si>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</si>
  <si>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</si>
  <si>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</si>
  <si>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</si>
  <si>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</si>
  <si>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</si>
  <si>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</si>
  <si>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</si>
  <si>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</si>
  <si>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</si>
  <si>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</si>
  <si>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</si>
  <si>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</si>
  <si>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</si>
  <si>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</si>
  <si>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</si>
  <si>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</si>
  <si>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2024 02</t>
  </si>
  <si>
    <t>1024</t>
  </si>
  <si>
    <t>1102105695</t>
  </si>
  <si>
    <t>PP</t>
  </si>
  <si>
    <t>Online PSC</t>
  </si>
  <si>
    <t>https://podminky.urs.cz/item/CS_URS_2024_02/011002000</t>
  </si>
  <si>
    <t>P</t>
  </si>
  <si>
    <t>Poznámka k položce:_x000D_
případné upřesnějící geotechnické rozbory, zjištění průběhu IS</t>
  </si>
  <si>
    <t>011314000</t>
  </si>
  <si>
    <t>Archeologický dohled</t>
  </si>
  <si>
    <t>1792841505</t>
  </si>
  <si>
    <t>https://podminky.urs.cz/item/CS_URS_2024_02/011314000</t>
  </si>
  <si>
    <t>Poznámka k položce:_x000D_
zajištění archeologického dohledu organizací s oprávněním včetně dokladu ke koloudaci. Doložení nálezové zprávy. 1x výtisk + 1xCD.</t>
  </si>
  <si>
    <t>3</t>
  </si>
  <si>
    <t>012002000</t>
  </si>
  <si>
    <t>Zeměměřičské práce</t>
  </si>
  <si>
    <t>2087574145</t>
  </si>
  <si>
    <t>https://podminky.urs.cz/item/CS_URS_2024_02/012002000</t>
  </si>
  <si>
    <t>Poznámka k položce:_x000D_
geodetické práce před výstavbou a během stavby(vytyčení osy cesty a hranic stavebních pozemků, vytyčení zhotovovaných objektů...). 1 výtisk + 1x na CD (u osy a hranic pozemku).</t>
  </si>
  <si>
    <t>VRN3</t>
  </si>
  <si>
    <t>Zařízení staveniště</t>
  </si>
  <si>
    <t>4</t>
  </si>
  <si>
    <t>030001000</t>
  </si>
  <si>
    <t>1298548495</t>
  </si>
  <si>
    <t>https://podminky.urs.cz/item/CS_URS_2024_02/030001000</t>
  </si>
  <si>
    <t>R.2.</t>
  </si>
  <si>
    <t>Dočasné dopravní značení</t>
  </si>
  <si>
    <t>-1902380513</t>
  </si>
  <si>
    <t>Dočasné dopravní značení po dobu stavby</t>
  </si>
  <si>
    <t>Poznámka k položce:_x000D_
Projednání DIO, osazení a udržování dočasného dopravního značení po celou dobu stavby.</t>
  </si>
  <si>
    <t>VRN4</t>
  </si>
  <si>
    <t>Inženýrská činnost</t>
  </si>
  <si>
    <t>6</t>
  </si>
  <si>
    <t>012303000</t>
  </si>
  <si>
    <t>Zeměměřičské práce při provádění stavby</t>
  </si>
  <si>
    <t>-1372478947</t>
  </si>
  <si>
    <t>https://podminky.urs.cz/item/CS_URS_2024_02/012303000</t>
  </si>
  <si>
    <t>Poznámka k položce:_x000D_
4 výtisky + 1x CD</t>
  </si>
  <si>
    <t>7</t>
  </si>
  <si>
    <t>013254000</t>
  </si>
  <si>
    <t>Dokumentace skutečného provedení stavby</t>
  </si>
  <si>
    <t>paré</t>
  </si>
  <si>
    <t>-171164398</t>
  </si>
  <si>
    <t>https://podminky.urs.cz/item/CS_URS_2024_02/013254000</t>
  </si>
  <si>
    <t>Poznámka k položce:_x000D_
4 paré + 1xCD</t>
  </si>
  <si>
    <t>8</t>
  </si>
  <si>
    <t>043002000</t>
  </si>
  <si>
    <t>Zkoušky a ostatní měření</t>
  </si>
  <si>
    <t>1287157189</t>
  </si>
  <si>
    <t>https://podminky.urs.cz/item/CS_URS_2024_02/043002000</t>
  </si>
  <si>
    <t>Poznámka k položce:_x000D_
hutnící zkoušky</t>
  </si>
  <si>
    <t>9</t>
  </si>
  <si>
    <t>R.1</t>
  </si>
  <si>
    <t>Publicita projektu</t>
  </si>
  <si>
    <t>-1899818728</t>
  </si>
  <si>
    <t>VRN7</t>
  </si>
  <si>
    <t>Provozní vlivy</t>
  </si>
  <si>
    <t>075103000</t>
  </si>
  <si>
    <t>Ochranná pásma elektrického vedení</t>
  </si>
  <si>
    <t>…</t>
  </si>
  <si>
    <t>1747505078</t>
  </si>
  <si>
    <t>https://podminky.urs.cz/item/CS_URS_2024_02/075103000</t>
  </si>
  <si>
    <t>krajnice</t>
  </si>
  <si>
    <t>plocha krajnic</t>
  </si>
  <si>
    <t>m2</t>
  </si>
  <si>
    <t>251,46</t>
  </si>
  <si>
    <t>odkopavky</t>
  </si>
  <si>
    <t>objem odkopavek</t>
  </si>
  <si>
    <t>m3</t>
  </si>
  <si>
    <t>149,38</t>
  </si>
  <si>
    <t>803/21-1-1 - SO101 Polní cesta HPC3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</si>
  <si>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</si>
  <si>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</si>
  <si>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</si>
  <si>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</si>
  <si>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</si>
  <si>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</si>
  <si>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</si>
  <si>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</si>
  <si>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</si>
  <si>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</si>
  <si>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</si>
  <si>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1212388476</t>
  </si>
  <si>
    <t>Odstranění křovin a stromů s odstraněním kořenů strojně průměru kmene do 100 mm v rovině nebo ve svahu sklonu terénu do 1:5, při celkové ploše přes 100 do 500 m2</t>
  </si>
  <si>
    <t>https://podminky.urs.cz/item/CS_URS_2024_02/111251102</t>
  </si>
  <si>
    <t>Poznámka k položce:_x000D_
změřeno v terénu</t>
  </si>
  <si>
    <t>VV</t>
  </si>
  <si>
    <t>350</t>
  </si>
  <si>
    <t>112101101</t>
  </si>
  <si>
    <t>Odstranění stromů listnatých průměru kmene přes 100 do 300 mm</t>
  </si>
  <si>
    <t>kus</t>
  </si>
  <si>
    <t>679035542</t>
  </si>
  <si>
    <t>Odstranění stromů s odřezáním kmene a s odvětvením listnatých, průměru kmene přes 100 do 300 mm</t>
  </si>
  <si>
    <t>https://podminky.urs.cz/item/CS_URS_2024_02/112101101</t>
  </si>
  <si>
    <t>Poznámka k položce:_x000D_
spočteno v terénu</t>
  </si>
  <si>
    <t>112101103</t>
  </si>
  <si>
    <t>Odstranění stromů listnatých průměru kmene přes 500 do 700 mm</t>
  </si>
  <si>
    <t>1461366415</t>
  </si>
  <si>
    <t>Odstranění stromů s odřezáním kmene a s odvětvením listnatých, průměru kmene přes 500 do 700 mm</t>
  </si>
  <si>
    <t>https://podminky.urs.cz/item/CS_URS_2024_02/112101103</t>
  </si>
  <si>
    <t>112201112</t>
  </si>
  <si>
    <t>Odstranění pařezů D přes 0,2 do 0,3 m v rovině a svahu do 1:5 s odklizením do 20 m a zasypáním jámy</t>
  </si>
  <si>
    <t>328240631</t>
  </si>
  <si>
    <t>Odstranění pařezu v rovině nebo na svahu do 1:5 o průměru pařezu na řezné ploše přes 200 do 300 mm</t>
  </si>
  <si>
    <t>https://podminky.urs.cz/item/CS_URS_2024_02/112201112</t>
  </si>
  <si>
    <t>112251103</t>
  </si>
  <si>
    <t>Odstranění pařezů průměru přes 500 do 700 mm</t>
  </si>
  <si>
    <t>1639956354</t>
  </si>
  <si>
    <t>Odstranění pařezů strojně s jejich vykopáním nebo vytrháním průměru přes 500 do 700 mm</t>
  </si>
  <si>
    <t>https://podminky.urs.cz/item/CS_URS_2024_02/112251103</t>
  </si>
  <si>
    <t>122251105</t>
  </si>
  <si>
    <t>Odkopávky a prokopávky nezapažené v hornině třídy těžitelnosti I skupiny 3 objem do 1000 m3 strojně</t>
  </si>
  <si>
    <t>-628608963</t>
  </si>
  <si>
    <t>Odkopávky a prokopávky nezapažené strojně v hornině třídy těžitelnosti I skupiny 3 přes 500 do 1 000 m3</t>
  </si>
  <si>
    <t>https://podminky.urs.cz/item/CS_URS_2024_02/122251105</t>
  </si>
  <si>
    <t>výkop vozovka</t>
  </si>
  <si>
    <t>1766,192</t>
  </si>
  <si>
    <t>sanace</t>
  </si>
  <si>
    <t>128,96</t>
  </si>
  <si>
    <t>Součet</t>
  </si>
  <si>
    <t>122351104</t>
  </si>
  <si>
    <t>Odkopávky a prokopávky nezapažené v hornině třídy těžitelnosti II skupiny 4 objem do 500 m3 strojně</t>
  </si>
  <si>
    <t>1764445499</t>
  </si>
  <si>
    <t>Odkopávky a prokopávky nezapažené strojně v hornině třídy těžitelnosti II skupiny 4 přes 100 do 500 m3</t>
  </si>
  <si>
    <t>https://podminky.urs.cz/item/CS_URS_2024_02/122351104</t>
  </si>
  <si>
    <t>výko vozovka</t>
  </si>
  <si>
    <t>441,53</t>
  </si>
  <si>
    <t>M</t>
  </si>
  <si>
    <t>58344197</t>
  </si>
  <si>
    <t>štěrkodrť frakce 0/63</t>
  </si>
  <si>
    <t>t</t>
  </si>
  <si>
    <t>-934828460</t>
  </si>
  <si>
    <t>materiál pro sanaci 0/63, 20% pláně</t>
  </si>
  <si>
    <t>257,923*2</t>
  </si>
  <si>
    <t>171152121</t>
  </si>
  <si>
    <t>Uložení sypaniny z hornin nesoudržných kamenitých do násypů zhutněných silnic a dálnic</t>
  </si>
  <si>
    <t>857944529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</si>
  <si>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</si>
  <si>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https://podminky.urs.cz/item/CS_URS_2024_02/171152121</t>
  </si>
  <si>
    <t>sanace ŠD 0/63</t>
  </si>
  <si>
    <t>257,923</t>
  </si>
  <si>
    <t>174151101</t>
  </si>
  <si>
    <t>Zásyp jam, šachet rýh nebo kolem objektů sypaninou se zhutněním</t>
  </si>
  <si>
    <t>91063035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</si>
  <si>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</si>
  <si>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</si>
  <si>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Poznámka k položce:_x000D_
zásypy a obsypy kolem vozovky</t>
  </si>
  <si>
    <t>323,76</t>
  </si>
  <si>
    <t>11</t>
  </si>
  <si>
    <t>174201201</t>
  </si>
  <si>
    <t>Zásyp jam po pařezech D pařezů do 300 mm strojně</t>
  </si>
  <si>
    <t>751217907</t>
  </si>
  <si>
    <t>Zásyp jam po pařezech strojně výkopkem z horniny získané při dobývání pařezů s hrubým urovnáním povrchu zasypávky průměru pařezu přes 100 do 300 mm</t>
  </si>
  <si>
    <t>https://podminky.urs.cz/item/CS_URS_2024_02/174201201</t>
  </si>
  <si>
    <t>174251203</t>
  </si>
  <si>
    <t>Zásyp jam po pařezech D pařezů přes 500 do 700 mm strojně</t>
  </si>
  <si>
    <t>-1774965141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</si>
  <si>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</si>
  <si>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</si>
  <si>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13</t>
  </si>
  <si>
    <t>181102302</t>
  </si>
  <si>
    <t>Úprava pláně pro silnice a dálnice v zářezech se zhutněním</t>
  </si>
  <si>
    <t>1049400590</t>
  </si>
  <si>
    <t>Úprava pláně na stavbách silnic a dálnic strojně v zářezech mimo skalních se zhutněním</t>
  </si>
  <si>
    <t>https://podminky.urs.cz/item/CS_URS_2024_02/181102302</t>
  </si>
  <si>
    <t>Poznámka k položce:_x000D_
změřeno funkcí měření ploch v elektronické dokumentaci</t>
  </si>
  <si>
    <t>5158,463</t>
  </si>
  <si>
    <t>14</t>
  </si>
  <si>
    <t>181111123</t>
  </si>
  <si>
    <t>Plošná úprava terénu do 500 m2 zemina skupiny 1 až 4 nerovnosti přes 100 do 150 mm ve svahu přes 1:2 do 1:1</t>
  </si>
  <si>
    <t>427440197</t>
  </si>
  <si>
    <t>Plošná úprava terénu v zemině skupiny 1 až 4 s urovnáním povrchu bez doplnění ornice souvislé plochy do 500 m2 při nerovnostech terénu přes 100 do 150 mm na svahu přes 1:2 do 1:1</t>
  </si>
  <si>
    <t>https://podminky.urs.cz/item/CS_URS_2024_02/181111123</t>
  </si>
  <si>
    <t>Poznámka k položce:_x000D_
terénní úpravy okolí cesty v rámci pozemku</t>
  </si>
  <si>
    <t>834,11</t>
  </si>
  <si>
    <t>15</t>
  </si>
  <si>
    <t>00572474</t>
  </si>
  <si>
    <t>osivo směs travní krajinná-svahová</t>
  </si>
  <si>
    <t>kg</t>
  </si>
  <si>
    <t>80684397</t>
  </si>
  <si>
    <t>834,11*0,025 'Přepočtené koeficientem množství</t>
  </si>
  <si>
    <t>16</t>
  </si>
  <si>
    <t>181411122</t>
  </si>
  <si>
    <t>Založení lučního trávníku výsevem pl do 1000 m2 ve svahu přes 1:5 do 1:2</t>
  </si>
  <si>
    <t>551076762</t>
  </si>
  <si>
    <t>Založení trávníku na půdě předem připravené plochy do 1000 m2 výsevem včetně utažení lučního na svahu přes 1:5 do 1:2</t>
  </si>
  <si>
    <t>https://podminky.urs.cz/item/CS_URS_2024_02/181411122</t>
  </si>
  <si>
    <t>17</t>
  </si>
  <si>
    <t>Likvidace dřevní hmoty odstraněných křovin a stromů dle platné legislativy</t>
  </si>
  <si>
    <t>-1208605828</t>
  </si>
  <si>
    <t>Likvidace dřevní hmoty odstraněných křovin a stromů dle platné legislativy včetně všech souvisejících činností</t>
  </si>
  <si>
    <t>Poznámka k položce:_x000D_
1. Likvidovány budou pouze drobné porosty, větve a pařezy, které zůstávají k dispozici zhotoviteli - vše bude likvidováno dle platné legislativy._x000D_
2. Kmeny stromů zůstanou k dispozici obci Radíč, přemístění zhotovitelem do 10 km._x000D_
3. V případě štěpkování do kalkulace zahrnout zapůjčení štěpkovače na určitou dobu, dovoz a odvoz (km) štěpkovače, samotné štěpkování a následný odvoz štěpky do kompostárny.</t>
  </si>
  <si>
    <t>18</t>
  </si>
  <si>
    <t>R.2</t>
  </si>
  <si>
    <t>Přebytečný výkopek</t>
  </si>
  <si>
    <t>-1605079356</t>
  </si>
  <si>
    <t>Přebytečný výkopek zůstává k dispozici zhotoviteli, zahrnuje náklady na likvidaci přebytečného výkopku v souladu s platnou legislativou, včetně dopravy</t>
  </si>
  <si>
    <t>odkopavky-zásyp</t>
  </si>
  <si>
    <t>1895,152+570,49-323,76</t>
  </si>
  <si>
    <t>Komunikace</t>
  </si>
  <si>
    <t>19</t>
  </si>
  <si>
    <t>561051121</t>
  </si>
  <si>
    <t>Zřízení podkladu ze zeminy upravené vápnem, cementem, směsnými pojivy tl přes 250 do 350 mm pl přes 1000 do 5000 m2</t>
  </si>
  <si>
    <t>-665238441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</si>
  <si>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300 do 350 mm</t>
  </si>
  <si>
    <t>https://podminky.urs.cz/item/CS_URS_2024_02/561051121</t>
  </si>
  <si>
    <t>80% pláně</t>
  </si>
  <si>
    <t>5158,463*0,8</t>
  </si>
  <si>
    <t>20</t>
  </si>
  <si>
    <t>58591002</t>
  </si>
  <si>
    <t>pojivo hydraulické pro stabilizaci zeminy 50% vápna</t>
  </si>
  <si>
    <t>758169669</t>
  </si>
  <si>
    <t>plocha*množství na m2/1000</t>
  </si>
  <si>
    <t>4126,77*17,27/1000</t>
  </si>
  <si>
    <t>564851111</t>
  </si>
  <si>
    <t>Podklad ze štěrkodrtě ŠD plochy přes 100 m2 tl 150 mm</t>
  </si>
  <si>
    <t>-362005043</t>
  </si>
  <si>
    <t>Podklad ze štěrkodrti ŠD s rozprostřením a zhutněním plochy přes 100 m2, po zhutnění tl. 150 mm</t>
  </si>
  <si>
    <t>https://podminky.urs.cz/item/CS_URS_2024_02/564851111</t>
  </si>
  <si>
    <t>Poznámka k položce:_x000D_
podkladní vrstva 0-32</t>
  </si>
  <si>
    <t>plocha ACP +  krajnice + rozšíření vrstvy</t>
  </si>
  <si>
    <t>4100,315+435,54+889,44*0,3</t>
  </si>
  <si>
    <t>22</t>
  </si>
  <si>
    <t>564861111</t>
  </si>
  <si>
    <t>Podklad ze štěrkodrtě ŠD plochy přes 100 m2 tl 200 mm</t>
  </si>
  <si>
    <t>-350670390</t>
  </si>
  <si>
    <t>Podklad ze štěrkodrti ŠD s rozprostřením a zhutněním plochy přes 100 m2, po zhutnění tl. 200 mm</t>
  </si>
  <si>
    <t>https://podminky.urs.cz/item/CS_URS_2024_02/564861111</t>
  </si>
  <si>
    <t>Poznámka k položce:_x000D_
ochranná vrstva 0-63</t>
  </si>
  <si>
    <t>ŠD150 + rozšíření vrstvy</t>
  </si>
  <si>
    <t>4802,687+889,44*0,4</t>
  </si>
  <si>
    <t>23</t>
  </si>
  <si>
    <t>565165121</t>
  </si>
  <si>
    <t>Asfaltový beton vrstva podkladní ACP 16 (obalované kamenivo OKS) tl 80 mm š přes 3 m</t>
  </si>
  <si>
    <t>96484063</t>
  </si>
  <si>
    <t>Asfaltový beton vrstva podkladní ACP 16 (obalované kamenivo střednězrnné - OKS) s rozprostřením a zhutněním v pruhu šířky přes 3 m, po zhutnění tl. 80 mm</t>
  </si>
  <si>
    <t>https://podminky.urs.cz/item/CS_URS_2024_02/565165121</t>
  </si>
  <si>
    <t>Plocha ACO11+rozšíření vrstvy</t>
  </si>
  <si>
    <t>3942,61+157,705</t>
  </si>
  <si>
    <t>24</t>
  </si>
  <si>
    <t>569831111</t>
  </si>
  <si>
    <t>Zpevnění krajnic štěrkodrtí tl 100 mm</t>
  </si>
  <si>
    <t>1448836652</t>
  </si>
  <si>
    <t>Zpevnění krajnic nebo komunikací pro pěší s rozprostřením a zhutněním, po zhutnění štěrkodrtí tl. 100 mm</t>
  </si>
  <si>
    <t>https://podminky.urs.cz/item/CS_URS_2024_02/569831111</t>
  </si>
  <si>
    <t>435,54</t>
  </si>
  <si>
    <t>25</t>
  </si>
  <si>
    <t>573211108</t>
  </si>
  <si>
    <t>Postřik živičný spojovací z asfaltu v množství 0,40 kg/m2</t>
  </si>
  <si>
    <t>-1892178528</t>
  </si>
  <si>
    <t>Postřik spojovací PS bez posypu kamenivem z asfaltu silničního, v množství 0,40 kg/m2</t>
  </si>
  <si>
    <t>https://podminky.urs.cz/item/CS_URS_2024_02/573211108</t>
  </si>
  <si>
    <t>Plocha ACO11</t>
  </si>
  <si>
    <t>3942,61</t>
  </si>
  <si>
    <t>26</t>
  </si>
  <si>
    <t>573211112R</t>
  </si>
  <si>
    <t>Postřik živičný infiltrační z asfaltu v množství 0,70 kg/m2</t>
  </si>
  <si>
    <t>-2066227211</t>
  </si>
  <si>
    <t>Postřik infiltrační bez posypu kamenivem z asfaltu silničního, v množství 0,70 kg/m2</t>
  </si>
  <si>
    <t>Poznámka k položce:_x000D_
postřik infiltrační</t>
  </si>
  <si>
    <t>Plocha ACP16</t>
  </si>
  <si>
    <t>4100,315</t>
  </si>
  <si>
    <t>27</t>
  </si>
  <si>
    <t>577134221</t>
  </si>
  <si>
    <t>Asfaltový beton vrstva obrusná ACO 11 (ABS) tř. II tl 40 mm š přes 3 m z nemodifikovaného asfaltu</t>
  </si>
  <si>
    <t>1637256997</t>
  </si>
  <si>
    <t>Asfaltový beton vrstva obrusná ACO 11 (ABS) s rozprostřením a se zhutněním z nemodifikovaného asfaltu v pruhu šířky přes 3 m tř. II, po zhutnění tl. 40 mm</t>
  </si>
  <si>
    <t>https://podminky.urs.cz/item/CS_URS_2024_02/577134221</t>
  </si>
  <si>
    <t>délka*šířka vozovky + sjezdy a výhybny</t>
  </si>
  <si>
    <t>4*889,44+384,85</t>
  </si>
  <si>
    <t>Ostatní konstrukce a práce, bourání</t>
  </si>
  <si>
    <t>28</t>
  </si>
  <si>
    <t>912211111</t>
  </si>
  <si>
    <t>Montáž směrového sloupku silničního plastového prosté uložení bez betonového základu</t>
  </si>
  <si>
    <t>1114652369</t>
  </si>
  <si>
    <t>Montáž směrového sloupku plastového s odrazkou prostým uložením bez betonového základu silničního</t>
  </si>
  <si>
    <t>https://podminky.urs.cz/item/CS_URS_2024_02/912211111</t>
  </si>
  <si>
    <t>29</t>
  </si>
  <si>
    <t>40445162</t>
  </si>
  <si>
    <t>sloupek směrový silniční plastový 1,0m</t>
  </si>
  <si>
    <t>71360163</t>
  </si>
  <si>
    <t>Z11g</t>
  </si>
  <si>
    <t>30</t>
  </si>
  <si>
    <t>919112213</t>
  </si>
  <si>
    <t>Řezání spár pro vytvoření komůrky š 10 mm hl 25 mm pro těsnící zálivku v živičném krytu</t>
  </si>
  <si>
    <t>m</t>
  </si>
  <si>
    <t>1301204246</t>
  </si>
  <si>
    <t>Řezání dilatačních spár v živičném krytu vytvoření komůrky pro těsnící zálivku šířky 10 mm, hloubky 25 mm</t>
  </si>
  <si>
    <t>https://podminky.urs.cz/item/CS_URS_2024_02/919112213</t>
  </si>
  <si>
    <t>31</t>
  </si>
  <si>
    <t>919122112</t>
  </si>
  <si>
    <t>Těsnění spár zálivkou za tepla pro komůrky š 10 mm hl 25 mm s těsnicím profilem</t>
  </si>
  <si>
    <t>2042591496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</si>
  <si>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</si>
  <si>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https://podminky.urs.cz/item/CS_URS_2024_02/919122112</t>
  </si>
  <si>
    <t>32</t>
  </si>
  <si>
    <t>919726121</t>
  </si>
  <si>
    <t>Geotextilie pro ochranu, separaci a filtraci netkaná měrná hm do 200 g/m2</t>
  </si>
  <si>
    <t>-1261431697</t>
  </si>
  <si>
    <t>Geotextilie netkaná pro ochranu, separaci nebo filtraci měrná hmotnost do 200 g/m2</t>
  </si>
  <si>
    <t>https://podminky.urs.cz/item/CS_URS_2024_02/919726121</t>
  </si>
  <si>
    <t>Poznámka k položce:_x000D_
100g/m2</t>
  </si>
  <si>
    <t>1778,88</t>
  </si>
  <si>
    <t>33</t>
  </si>
  <si>
    <t>919735112</t>
  </si>
  <si>
    <t>Řezání stávajícího živičného krytu hl přes 50 do 100 mm</t>
  </si>
  <si>
    <t>-381440558</t>
  </si>
  <si>
    <t>Řezání stávajícího živičného krytu nebo podkladu hloubky přes 50 do 100 mm</t>
  </si>
  <si>
    <t>https://podminky.urs.cz/item/CS_URS_2024_02/919735112</t>
  </si>
  <si>
    <t>Poznámka k položce:_x000D_
zaříznutí stávajícího krytu</t>
  </si>
  <si>
    <t>34</t>
  </si>
  <si>
    <t>59227011R2</t>
  </si>
  <si>
    <t>žlab odvodňovací polymerbetonový 300*595*2000</t>
  </si>
  <si>
    <t>346000948</t>
  </si>
  <si>
    <t xml:space="preserve">žlab odvodňovací polymerbetonový s integrovaným roštěm. 300*595*2000, min. D400. </t>
  </si>
  <si>
    <t>35</t>
  </si>
  <si>
    <t>935113112R</t>
  </si>
  <si>
    <t>Osazení odvodňovacího polymerbetonového žlabu s krycím roštem šířky přes 200 mm</t>
  </si>
  <si>
    <t>469212628</t>
  </si>
  <si>
    <t>Osazení odvodňovacího žlabu s krycím roštem polymerbetonového šířky přes 200 mm vč. zřízení betonových čel</t>
  </si>
  <si>
    <t>93</t>
  </si>
  <si>
    <t>Různé dokončovací konstrukce a práce inženýrských staveb</t>
  </si>
  <si>
    <t>36</t>
  </si>
  <si>
    <t>938909311</t>
  </si>
  <si>
    <t>Čištění vozovek metením strojně podkladu nebo krytu betonového nebo živičného</t>
  </si>
  <si>
    <t>-473778176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</si>
  <si>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</si>
  <si>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https://podminky.urs.cz/item/CS_URS_2024_02/938909311</t>
  </si>
  <si>
    <t>Poznámka k položce:_x000D_
opakované čištěšní stavajích silnic i nové vozovky</t>
  </si>
  <si>
    <t>20000</t>
  </si>
  <si>
    <t>99</t>
  </si>
  <si>
    <t>Přesun hmot</t>
  </si>
  <si>
    <t>37</t>
  </si>
  <si>
    <t>998225111</t>
  </si>
  <si>
    <t>Přesun hmot pro pozemní komunikace s krytem z kamene, monolitickým betonovým nebo živičným</t>
  </si>
  <si>
    <t>1214707439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</si>
  <si>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</si>
  <si>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</si>
  <si>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803/21-1-2 - SO 101 Doprovodná zeleň</t>
  </si>
  <si>
    <t>SPÚ Pobočka Příbram</t>
  </si>
  <si>
    <t xml:space="preserve">    998 - Přesun hmot</t>
  </si>
  <si>
    <t>183101221</t>
  </si>
  <si>
    <t>Jamky pro výsadbu s výměnou 50 % půdy zeminy skupiny 1 až 4 obj přes 0,4 do 1 m3 v rovině a svahu do 1:5</t>
  </si>
  <si>
    <t>-798680039</t>
  </si>
  <si>
    <t>Hloubení jamek pro vysazování rostlin v zemině skupiny 1 až 4 s výměnou půdy z 50% v rovině nebo na svahu do 1:5, objemu přes 0,40 do 1,00 m3</t>
  </si>
  <si>
    <t>https://podminky.urs.cz/item/CS_URS_2024_02/183101221</t>
  </si>
  <si>
    <t>počet stromů</t>
  </si>
  <si>
    <t>7+4</t>
  </si>
  <si>
    <t>174201101</t>
  </si>
  <si>
    <t>Zásyp jam, šachet rýh nebo kolem objektů sypaninou bez zhutnění</t>
  </si>
  <si>
    <t>-1339832954</t>
  </si>
  <si>
    <t>Zásyp sypaninou z jakékoliv horniny strojně s uložením výkopku ve vrstvách bez zhutnění jam, šachet, rýh nebo kolem objektů v těchto vykopávkách</t>
  </si>
  <si>
    <t>https://podminky.urs.cz/item/CS_URS_2024_02/174201101</t>
  </si>
  <si>
    <t>11*0,9</t>
  </si>
  <si>
    <t>10321100</t>
  </si>
  <si>
    <t>zahradní substrát pro výsadbu VL</t>
  </si>
  <si>
    <t>-1704197012</t>
  </si>
  <si>
    <t>11*0,55</t>
  </si>
  <si>
    <t>184102124</t>
  </si>
  <si>
    <t>Výsadba dřeviny s balem D přes 0,4 do 0,5 m do jamky se zalitím ve svahu přes 1:5 do 1:2</t>
  </si>
  <si>
    <t>-620519324</t>
  </si>
  <si>
    <t>Výsadba dřeviny s balem do předem vyhloubené jamky se zalitím na svahu přes 1:5 do 1:2, při průměru balu přes 400 do 500 mm</t>
  </si>
  <si>
    <t>https://podminky.urs.cz/item/CS_URS_2024_02/184102124</t>
  </si>
  <si>
    <t>184215133</t>
  </si>
  <si>
    <t>Ukotvení kmene dřevin v rovině nebo na svahu do 1:5 třemi kůly D do 0,1 m dl přes 2 do 3 m</t>
  </si>
  <si>
    <t>-781274691</t>
  </si>
  <si>
    <t>Ukotvení dřeviny kůly v rovině nebo na svahu do 1:5 třemi kůly, délky přes 2 do 3 m</t>
  </si>
  <si>
    <t>https://podminky.urs.cz/item/CS_URS_2024_02/184215133</t>
  </si>
  <si>
    <t>60591253</t>
  </si>
  <si>
    <t>kůl vyvazovací dřevěný impregnovaný D 8cm dl 2m</t>
  </si>
  <si>
    <t>-95040620</t>
  </si>
  <si>
    <t>11*3</t>
  </si>
  <si>
    <t>počet stromů*3</t>
  </si>
  <si>
    <t>R10</t>
  </si>
  <si>
    <t>Příčka spojovací</t>
  </si>
  <si>
    <t>813089480</t>
  </si>
  <si>
    <t>R11</t>
  </si>
  <si>
    <t>páska kotvící</t>
  </si>
  <si>
    <t>-1648121222</t>
  </si>
  <si>
    <t>Páska kotvící</t>
  </si>
  <si>
    <t>184801122</t>
  </si>
  <si>
    <t>Ošetřování vysazených dřevin solitérních ve svahu přes 1:5 do 1:2</t>
  </si>
  <si>
    <t>1232297524</t>
  </si>
  <si>
    <t>Ošetření vysazených dřevin solitérních na svahu přes 1:5 do 1:2</t>
  </si>
  <si>
    <t>https://podminky.urs.cz/item/CS_URS_2024_02/184801122</t>
  </si>
  <si>
    <t>184813121</t>
  </si>
  <si>
    <t>Ochrana dřevin před okusem ručně pletivem v rovině a svahu do 1:5</t>
  </si>
  <si>
    <t>-813786619</t>
  </si>
  <si>
    <t>Ochrana dřevin před okusem zvěří ručně v rovině nebo ve svahu do 1:5, pletivem, výšky do 2 m</t>
  </si>
  <si>
    <t>https://podminky.urs.cz/item/CS_URS_2024_02/184813121</t>
  </si>
  <si>
    <t>184911432</t>
  </si>
  <si>
    <t>Mulčování rostlin kůrou tl přes 0,1 do 0,15 m ve svahu přes 1:5 do 1:2</t>
  </si>
  <si>
    <t>-10950427</t>
  </si>
  <si>
    <t>Mulčování vysazených rostlin mulčovací kůrou, tl. přes 100 do 150 mm na svahu přes 1:5 do 1:2</t>
  </si>
  <si>
    <t>https://podminky.urs.cz/item/CS_URS_2024_02/184911432</t>
  </si>
  <si>
    <t>11*1</t>
  </si>
  <si>
    <t>10391100</t>
  </si>
  <si>
    <t>kůra mulčovací VL</t>
  </si>
  <si>
    <t>-292083999</t>
  </si>
  <si>
    <t>11*0,15</t>
  </si>
  <si>
    <t>počet stromů*0,15</t>
  </si>
  <si>
    <t>185804311</t>
  </si>
  <si>
    <t>Zalití rostlin vodou plocha do 20 m2</t>
  </si>
  <si>
    <t>414331904</t>
  </si>
  <si>
    <t>Zalití rostlin vodou plochy záhonů jednotlivě do 20 m2</t>
  </si>
  <si>
    <t>https://podminky.urs.cz/item/CS_URS_2024_02/185804311</t>
  </si>
  <si>
    <t>11*0,04</t>
  </si>
  <si>
    <t>počet stromů*40 l</t>
  </si>
  <si>
    <t>185851121</t>
  </si>
  <si>
    <t>Dovoz vody pro zálivku rostlin za vzdálenost do 1000 m</t>
  </si>
  <si>
    <t>1330471238</t>
  </si>
  <si>
    <t>Dovoz vody pro zálivku rostlin na vzdálenost do 1000 m</t>
  </si>
  <si>
    <t>https://podminky.urs.cz/item/CS_URS_2024_02/185851121</t>
  </si>
  <si>
    <t>0,44</t>
  </si>
  <si>
    <t>185851129</t>
  </si>
  <si>
    <t>Příplatek k dovozu vody pro zálivku rostlin do 1000 m ZKD 1000 m</t>
  </si>
  <si>
    <t>1576498143</t>
  </si>
  <si>
    <t>Dovoz vody pro zálivku rostlin Příplatek k ceně za každých dalších i započatých 1000 m</t>
  </si>
  <si>
    <t>https://podminky.urs.cz/item/CS_URS_2024_02/185851129</t>
  </si>
  <si>
    <t>0,44*9</t>
  </si>
  <si>
    <t>dovoz 9 km navíc</t>
  </si>
  <si>
    <t>R22</t>
  </si>
  <si>
    <t>Slivoň švestka. OK 12-14 cm, kontejner</t>
  </si>
  <si>
    <t>-130865357</t>
  </si>
  <si>
    <t>R23</t>
  </si>
  <si>
    <t>Jabloň SP. OK 12-14 cm, kontejner</t>
  </si>
  <si>
    <t>-363677653</t>
  </si>
  <si>
    <t>998</t>
  </si>
  <si>
    <t>998231311</t>
  </si>
  <si>
    <t>Přesun hmot pro sadovnické a krajinářské úpravy vodorovně do 5000 m</t>
  </si>
  <si>
    <t>1348963105</t>
  </si>
  <si>
    <t>Přesun hmot pro sadovnické a krajinářské úpravy strojně dopravní vzdálenost do 5000 m</t>
  </si>
  <si>
    <t>https://podminky.urs.cz/item/CS_URS_2024_02/998231311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</si>
</sst>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75103000" TargetMode="External"/><Relationship Id="rId3" Type="http://schemas.openxmlformats.org/officeDocument/2006/relationships/hyperlink" Target="https://podminky.urs.cz/item/CS_URS_2024_02/012002000" TargetMode="External"/><Relationship Id="rId7" Type="http://schemas.openxmlformats.org/officeDocument/2006/relationships/hyperlink" Target="https://podminky.urs.cz/item/CS_URS_2024_02/043002000" TargetMode="External"/><Relationship Id="rId2" Type="http://schemas.openxmlformats.org/officeDocument/2006/relationships/hyperlink" Target="https://podminky.urs.cz/item/CS_URS_2024_02/011314000" TargetMode="External"/><Relationship Id="rId1" Type="http://schemas.openxmlformats.org/officeDocument/2006/relationships/hyperlink" Target="https://podminky.urs.cz/item/CS_URS_2024_02/011002000" TargetMode="External"/><Relationship Id="rId6" Type="http://schemas.openxmlformats.org/officeDocument/2006/relationships/hyperlink" Target="https://podminky.urs.cz/item/CS_URS_2024_02/013254000" TargetMode="External"/><Relationship Id="rId5" Type="http://schemas.openxmlformats.org/officeDocument/2006/relationships/hyperlink" Target="https://podminky.urs.cz/item/CS_URS_2024_02/012303000" TargetMode="External"/><Relationship Id="rId4" Type="http://schemas.openxmlformats.org/officeDocument/2006/relationships/hyperlink" Target="https://podminky.urs.cz/item/CS_URS_2024_02/030001000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1152121" TargetMode="External"/><Relationship Id="rId13" Type="http://schemas.openxmlformats.org/officeDocument/2006/relationships/hyperlink" Target="https://podminky.urs.cz/item/CS_URS_2024_02/181111123" TargetMode="External"/><Relationship Id="rId18" Type="http://schemas.openxmlformats.org/officeDocument/2006/relationships/hyperlink" Target="https://podminky.urs.cz/item/CS_URS_2024_02/565165121" TargetMode="External"/><Relationship Id="rId26" Type="http://schemas.openxmlformats.org/officeDocument/2006/relationships/hyperlink" Target="https://podminky.urs.cz/item/CS_URS_2024_02/919735112" TargetMode="External"/><Relationship Id="rId3" Type="http://schemas.openxmlformats.org/officeDocument/2006/relationships/hyperlink" Target="https://podminky.urs.cz/item/CS_URS_2024_02/112101103" TargetMode="External"/><Relationship Id="rId21" Type="http://schemas.openxmlformats.org/officeDocument/2006/relationships/hyperlink" Target="https://podminky.urs.cz/item/CS_URS_2024_02/577134221" TargetMode="External"/><Relationship Id="rId7" Type="http://schemas.openxmlformats.org/officeDocument/2006/relationships/hyperlink" Target="https://podminky.urs.cz/item/CS_URS_2024_02/122351104" TargetMode="External"/><Relationship Id="rId12" Type="http://schemas.openxmlformats.org/officeDocument/2006/relationships/hyperlink" Target="https://podminky.urs.cz/item/CS_URS_2024_02/181102302" TargetMode="External"/><Relationship Id="rId17" Type="http://schemas.openxmlformats.org/officeDocument/2006/relationships/hyperlink" Target="https://podminky.urs.cz/item/CS_URS_2024_02/564861111" TargetMode="External"/><Relationship Id="rId25" Type="http://schemas.openxmlformats.org/officeDocument/2006/relationships/hyperlink" Target="https://podminky.urs.cz/item/CS_URS_2024_02/919726121" TargetMode="External"/><Relationship Id="rId2" Type="http://schemas.openxmlformats.org/officeDocument/2006/relationships/hyperlink" Target="https://podminky.urs.cz/item/CS_URS_2024_02/112101101" TargetMode="External"/><Relationship Id="rId16" Type="http://schemas.openxmlformats.org/officeDocument/2006/relationships/hyperlink" Target="https://podminky.urs.cz/item/CS_URS_2024_02/564851111" TargetMode="External"/><Relationship Id="rId20" Type="http://schemas.openxmlformats.org/officeDocument/2006/relationships/hyperlink" Target="https://podminky.urs.cz/item/CS_URS_2024_02/573211108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podminky.urs.cz/item/CS_URS_2024_02/111251102" TargetMode="External"/><Relationship Id="rId6" Type="http://schemas.openxmlformats.org/officeDocument/2006/relationships/hyperlink" Target="https://podminky.urs.cz/item/CS_URS_2024_02/122251105" TargetMode="External"/><Relationship Id="rId11" Type="http://schemas.openxmlformats.org/officeDocument/2006/relationships/hyperlink" Target="https://podminky.urs.cz/item/CS_URS_2024_02/174251203" TargetMode="External"/><Relationship Id="rId24" Type="http://schemas.openxmlformats.org/officeDocument/2006/relationships/hyperlink" Target="https://podminky.urs.cz/item/CS_URS_2024_02/919122112" TargetMode="External"/><Relationship Id="rId5" Type="http://schemas.openxmlformats.org/officeDocument/2006/relationships/hyperlink" Target="https://podminky.urs.cz/item/CS_URS_2024_02/112251103" TargetMode="External"/><Relationship Id="rId15" Type="http://schemas.openxmlformats.org/officeDocument/2006/relationships/hyperlink" Target="https://podminky.urs.cz/item/CS_URS_2024_02/561051121" TargetMode="External"/><Relationship Id="rId23" Type="http://schemas.openxmlformats.org/officeDocument/2006/relationships/hyperlink" Target="https://podminky.urs.cz/item/CS_URS_2024_02/919112213" TargetMode="External"/><Relationship Id="rId28" Type="http://schemas.openxmlformats.org/officeDocument/2006/relationships/hyperlink" Target="https://podminky.urs.cz/item/CS_URS_2024_02/998225111" TargetMode="External"/><Relationship Id="rId10" Type="http://schemas.openxmlformats.org/officeDocument/2006/relationships/hyperlink" Target="https://podminky.urs.cz/item/CS_URS_2024_02/174201201" TargetMode="External"/><Relationship Id="rId19" Type="http://schemas.openxmlformats.org/officeDocument/2006/relationships/hyperlink" Target="https://podminky.urs.cz/item/CS_URS_2024_02/569831111" TargetMode="External"/><Relationship Id="rId4" Type="http://schemas.openxmlformats.org/officeDocument/2006/relationships/hyperlink" Target="https://podminky.urs.cz/item/CS_URS_2024_02/112201112" TargetMode="External"/><Relationship Id="rId9" Type="http://schemas.openxmlformats.org/officeDocument/2006/relationships/hyperlink" Target="https://podminky.urs.cz/item/CS_URS_2024_02/174151101" TargetMode="External"/><Relationship Id="rId14" Type="http://schemas.openxmlformats.org/officeDocument/2006/relationships/hyperlink" Target="https://podminky.urs.cz/item/CS_URS_2024_02/181411122" TargetMode="External"/><Relationship Id="rId22" Type="http://schemas.openxmlformats.org/officeDocument/2006/relationships/hyperlink" Target="https://podminky.urs.cz/item/CS_URS_2024_02/912211111" TargetMode="External"/><Relationship Id="rId27" Type="http://schemas.openxmlformats.org/officeDocument/2006/relationships/hyperlink" Target="https://podminky.urs.cz/item/CS_URS_2024_02/9389093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85804311" TargetMode="External"/><Relationship Id="rId3" Type="http://schemas.openxmlformats.org/officeDocument/2006/relationships/hyperlink" Target="https://podminky.urs.cz/item/CS_URS_2024_02/184102124" TargetMode="External"/><Relationship Id="rId7" Type="http://schemas.openxmlformats.org/officeDocument/2006/relationships/hyperlink" Target="https://podminky.urs.cz/item/CS_URS_2024_02/184911432" TargetMode="External"/><Relationship Id="rId12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174201101" TargetMode="External"/><Relationship Id="rId1" Type="http://schemas.openxmlformats.org/officeDocument/2006/relationships/hyperlink" Target="https://podminky.urs.cz/item/CS_URS_2024_02/183101221" TargetMode="External"/><Relationship Id="rId6" Type="http://schemas.openxmlformats.org/officeDocument/2006/relationships/hyperlink" Target="https://podminky.urs.cz/item/CS_URS_2024_02/184813121" TargetMode="External"/><Relationship Id="rId11" Type="http://schemas.openxmlformats.org/officeDocument/2006/relationships/hyperlink" Target="https://podminky.urs.cz/item/CS_URS_2024_02/998231311" TargetMode="External"/><Relationship Id="rId5" Type="http://schemas.openxmlformats.org/officeDocument/2006/relationships/hyperlink" Target="https://podminky.urs.cz/item/CS_URS_2024_02/184801122" TargetMode="External"/><Relationship Id="rId10" Type="http://schemas.openxmlformats.org/officeDocument/2006/relationships/hyperlink" Target="https://podminky.urs.cz/item/CS_URS_2024_02/185851129" TargetMode="External"/><Relationship Id="rId4" Type="http://schemas.openxmlformats.org/officeDocument/2006/relationships/hyperlink" Target="https://podminky.urs.cz/item/CS_URS_2024_02/184215133" TargetMode="External"/><Relationship Id="rId9" Type="http://schemas.openxmlformats.org/officeDocument/2006/relationships/hyperlink" Target="https://podminky.urs.cz/item/CS_URS_2024_02/185851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218" t="s">
        <v>6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7</v>
      </c>
      <c r="BT2" s="16" t="s">
        <v>8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5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>
      <c r="B5" s="19"/>
      <c r="D5" s="23" t="s">
        <v>14</v>
      </c>
      <c r="K5" s="184" t="s">
        <v>15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19"/>
      <c r="BE5" s="181" t="s">
        <v>16</v>
      </c>
      <c r="BS5" s="16" t="s">
        <v>7</v>
      </c>
    </row>
    <row r="6" spans="1:74" ht="37" customHeight="1">
      <c r="B6" s="19"/>
      <c r="D6" s="25" t="s">
        <v>17</v>
      </c>
      <c r="K6" s="186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19"/>
      <c r="BE6" s="182"/>
      <c r="BS6" s="16" t="s">
        <v>19</v>
      </c>
    </row>
    <row r="7" spans="1:74" ht="12" customHeight="1">
      <c r="B7" s="19"/>
      <c r="D7" s="26" t="s">
        <v>20</v>
      </c>
      <c r="K7" s="24" t="s">
        <v>3</v>
      </c>
      <c r="AK7" s="26" t="s">
        <v>21</v>
      </c>
      <c r="AN7" s="24" t="s">
        <v>3</v>
      </c>
      <c r="AR7" s="19"/>
      <c r="BE7" s="182"/>
      <c r="BS7" s="16" t="s">
        <v>22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E8" s="182"/>
      <c r="BS8" s="16" t="s">
        <v>27</v>
      </c>
    </row>
    <row r="9" spans="1:74" ht="14.4" customHeight="1">
      <c r="B9" s="19"/>
      <c r="AR9" s="19"/>
      <c r="BE9" s="182"/>
      <c r="BS9" s="16" t="s">
        <v>28</v>
      </c>
    </row>
    <row r="10" spans="1:74" ht="12" customHeight="1">
      <c r="B10" s="19"/>
      <c r="D10" s="26" t="s">
        <v>29</v>
      </c>
      <c r="AK10" s="26" t="s">
        <v>30</v>
      </c>
      <c r="AN10" s="24" t="s">
        <v>3</v>
      </c>
      <c r="AR10" s="19"/>
      <c r="BE10" s="182"/>
      <c r="BS10" s="16" t="s">
        <v>19</v>
      </c>
    </row>
    <row r="11" spans="1:74" ht="18.5" customHeight="1">
      <c r="B11" s="19"/>
      <c r="E11" s="24" t="s">
        <v>31</v>
      </c>
      <c r="AK11" s="26" t="s">
        <v>32</v>
      </c>
      <c r="AN11" s="24" t="s">
        <v>3</v>
      </c>
      <c r="AR11" s="19"/>
      <c r="BE11" s="182"/>
      <c r="BS11" s="16" t="s">
        <v>19</v>
      </c>
    </row>
    <row r="12" spans="1:74" ht="7" customHeight="1">
      <c r="B12" s="19"/>
      <c r="AR12" s="19"/>
      <c r="BE12" s="182"/>
      <c r="BS12" s="16" t="s">
        <v>19</v>
      </c>
    </row>
    <row r="13" spans="1:74" ht="12" customHeight="1">
      <c r="B13" s="19"/>
      <c r="D13" s="26" t="s">
        <v>33</v>
      </c>
      <c r="AK13" s="26" t="s">
        <v>30</v>
      </c>
      <c r="AN13" s="28" t="s">
        <v>34</v>
      </c>
      <c r="AR13" s="19"/>
      <c r="BE13" s="182"/>
      <c r="BS13" s="16" t="s">
        <v>19</v>
      </c>
    </row>
    <row r="14" spans="1:74" ht="12.5">
      <c r="B14" s="19"/>
      <c r="E14" s="187" t="s">
        <v>34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6" t="s">
        <v>32</v>
      </c>
      <c r="AN14" s="28" t="s">
        <v>34</v>
      </c>
      <c r="AR14" s="19"/>
      <c r="BE14" s="182"/>
      <c r="BS14" s="16" t="s">
        <v>19</v>
      </c>
    </row>
    <row r="15" spans="1:74" ht="7" customHeight="1">
      <c r="B15" s="19"/>
      <c r="AR15" s="19"/>
      <c r="BE15" s="182"/>
      <c r="BS15" s="16" t="s">
        <v>4</v>
      </c>
    </row>
    <row r="16" spans="1:74" ht="12" customHeight="1">
      <c r="B16" s="19"/>
      <c r="D16" s="26" t="s">
        <v>35</v>
      </c>
      <c r="AK16" s="26" t="s">
        <v>30</v>
      </c>
      <c r="AN16" s="24" t="s">
        <v>3</v>
      </c>
      <c r="AR16" s="19"/>
      <c r="BE16" s="182"/>
      <c r="BS16" s="16" t="s">
        <v>4</v>
      </c>
    </row>
    <row r="17" spans="2:71" ht="18.5" customHeight="1">
      <c r="B17" s="19"/>
      <c r="E17" s="24" t="s">
        <v>36</v>
      </c>
      <c r="AK17" s="26" t="s">
        <v>32</v>
      </c>
      <c r="AN17" s="24" t="s">
        <v>3</v>
      </c>
      <c r="AR17" s="19"/>
      <c r="BE17" s="182"/>
      <c r="BS17" s="16" t="s">
        <v>37</v>
      </c>
    </row>
    <row r="18" spans="2:71" ht="7" customHeight="1">
      <c r="B18" s="19"/>
      <c r="AR18" s="19"/>
      <c r="BE18" s="182"/>
      <c r="BS18" s="16" t="s">
        <v>7</v>
      </c>
    </row>
    <row r="19" spans="2:71" ht="12" customHeight="1">
      <c r="B19" s="19"/>
      <c r="D19" s="26" t="s">
        <v>38</v>
      </c>
      <c r="AK19" s="26" t="s">
        <v>30</v>
      </c>
      <c r="AN19" s="24" t="s">
        <v>3</v>
      </c>
      <c r="AR19" s="19"/>
      <c r="BE19" s="182"/>
      <c r="BS19" s="16" t="s">
        <v>7</v>
      </c>
    </row>
    <row r="20" spans="2:71" ht="18.5" customHeight="1">
      <c r="B20" s="19"/>
      <c r="E20" s="24" t="s">
        <v>36</v>
      </c>
      <c r="AK20" s="26" t="s">
        <v>32</v>
      </c>
      <c r="AN20" s="24" t="s">
        <v>3</v>
      </c>
      <c r="AR20" s="19"/>
      <c r="BE20" s="182"/>
      <c r="BS20" s="16" t="s">
        <v>37</v>
      </c>
    </row>
    <row r="21" spans="2:71" ht="7" customHeight="1">
      <c r="B21" s="19"/>
      <c r="AR21" s="19"/>
      <c r="BE21" s="182"/>
    </row>
    <row r="22" spans="2:71" ht="12" customHeight="1">
      <c r="B22" s="19"/>
      <c r="D22" s="26" t="s">
        <v>39</v>
      </c>
      <c r="AR22" s="19"/>
      <c r="BE22" s="182"/>
    </row>
    <row r="23" spans="2:71" ht="47.25" customHeight="1">
      <c r="B23" s="19"/>
      <c r="E23" s="189" t="s">
        <v>40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9"/>
      <c r="BE23" s="182"/>
    </row>
    <row r="24" spans="2:71" ht="7" customHeight="1">
      <c r="B24" s="19"/>
      <c r="AR24" s="19"/>
      <c r="BE24" s="182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2"/>
    </row>
    <row r="26" spans="2:71" s="1" customFormat="1" ht="25.9" customHeight="1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0">
        <f>ROUND(AG54,2)</f>
        <v>0</v>
      </c>
      <c r="AL26" s="191"/>
      <c r="AM26" s="191"/>
      <c r="AN26" s="191"/>
      <c r="AO26" s="191"/>
      <c r="AR26" s="31"/>
      <c r="BE26" s="182"/>
    </row>
    <row r="27" spans="2:71" s="1" customFormat="1" ht="7" customHeight="1">
      <c r="B27" s="31"/>
      <c r="AR27" s="31"/>
      <c r="BE27" s="182"/>
    </row>
    <row r="28" spans="2:71" s="1" customFormat="1" ht="12.5">
      <c r="B28" s="31"/>
      <c r="L28" s="192" t="s">
        <v>42</v>
      </c>
      <c r="M28" s="192"/>
      <c r="N28" s="192"/>
      <c r="O28" s="192"/>
      <c r="P28" s="192"/>
      <c r="W28" s="192" t="s">
        <v>43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44</v>
      </c>
      <c r="AL28" s="192"/>
      <c r="AM28" s="192"/>
      <c r="AN28" s="192"/>
      <c r="AO28" s="192"/>
      <c r="AR28" s="31"/>
      <c r="BE28" s="182"/>
    </row>
    <row r="29" spans="2:71" s="2" customFormat="1" ht="14.4" customHeight="1">
      <c r="B29" s="35"/>
      <c r="D29" s="26" t="s">
        <v>45</v>
      </c>
      <c r="F29" s="26" t="s">
        <v>46</v>
      </c>
      <c r="L29" s="195">
        <v>0.21</v>
      </c>
      <c r="M29" s="194"/>
      <c r="N29" s="194"/>
      <c r="O29" s="194"/>
      <c r="P29" s="194"/>
      <c r="W29" s="193">
        <f>ROUND(AZ54,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ROUND(AV54, 2)</f>
        <v>0</v>
      </c>
      <c r="AL29" s="194"/>
      <c r="AM29" s="194"/>
      <c r="AN29" s="194"/>
      <c r="AO29" s="194"/>
      <c r="AR29" s="35"/>
      <c r="BE29" s="183"/>
    </row>
    <row r="30" spans="2:71" s="2" customFormat="1" ht="14.4" customHeight="1">
      <c r="B30" s="35"/>
      <c r="F30" s="26" t="s">
        <v>47</v>
      </c>
      <c r="L30" s="195">
        <v>0.12</v>
      </c>
      <c r="M30" s="194"/>
      <c r="N30" s="194"/>
      <c r="O30" s="194"/>
      <c r="P30" s="194"/>
      <c r="W30" s="193">
        <f>ROUND(BA54,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ROUND(AW54, 2)</f>
        <v>0</v>
      </c>
      <c r="AL30" s="194"/>
      <c r="AM30" s="194"/>
      <c r="AN30" s="194"/>
      <c r="AO30" s="194"/>
      <c r="AR30" s="35"/>
      <c r="BE30" s="183"/>
    </row>
    <row r="31" spans="2:71" s="2" customFormat="1" ht="14.4" hidden="1" customHeight="1">
      <c r="B31" s="35"/>
      <c r="F31" s="26" t="s">
        <v>48</v>
      </c>
      <c r="L31" s="195">
        <v>0.21</v>
      </c>
      <c r="M31" s="194"/>
      <c r="N31" s="194"/>
      <c r="O31" s="194"/>
      <c r="P31" s="194"/>
      <c r="W31" s="193">
        <f>ROUND(BB54,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5"/>
      <c r="BE31" s="183"/>
    </row>
    <row r="32" spans="2:71" s="2" customFormat="1" ht="14.4" hidden="1" customHeight="1">
      <c r="B32" s="35"/>
      <c r="F32" s="26" t="s">
        <v>49</v>
      </c>
      <c r="L32" s="195">
        <v>0.12</v>
      </c>
      <c r="M32" s="194"/>
      <c r="N32" s="194"/>
      <c r="O32" s="194"/>
      <c r="P32" s="194"/>
      <c r="W32" s="193">
        <f>ROUND(BC54,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5"/>
      <c r="BE32" s="183"/>
    </row>
    <row r="33" spans="2:44" s="2" customFormat="1" ht="14.4" hidden="1" customHeight="1">
      <c r="B33" s="35"/>
      <c r="F33" s="26" t="s">
        <v>50</v>
      </c>
      <c r="L33" s="195">
        <v>0</v>
      </c>
      <c r="M33" s="194"/>
      <c r="N33" s="194"/>
      <c r="O33" s="194"/>
      <c r="P33" s="194"/>
      <c r="W33" s="193">
        <f>ROUND(BD54,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5"/>
    </row>
    <row r="34" spans="2:44" s="1" customFormat="1" ht="7" customHeight="1">
      <c r="B34" s="31"/>
      <c r="AR34" s="31"/>
    </row>
    <row r="35" spans="2:44" s="1" customFormat="1" ht="25.9" customHeight="1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196" t="s">
        <v>53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SUM(AK26:AK33)</f>
        <v>0</v>
      </c>
      <c r="AL35" s="197"/>
      <c r="AM35" s="197"/>
      <c r="AN35" s="197"/>
      <c r="AO35" s="199"/>
      <c r="AP35" s="36"/>
      <c r="AQ35" s="36"/>
      <c r="AR35" s="31"/>
    </row>
    <row r="36" spans="2:44" s="1" customFormat="1" ht="7" customHeight="1">
      <c r="B36" s="31"/>
      <c r="AR36" s="31"/>
    </row>
    <row r="37" spans="2:44" s="1" customFormat="1" ht="7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7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5" customHeight="1">
      <c r="B42" s="31"/>
      <c r="C42" s="20" t="s">
        <v>54</v>
      </c>
      <c r="AR42" s="31"/>
    </row>
    <row r="43" spans="2:44" s="1" customFormat="1" ht="7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803/21-1</v>
      </c>
      <c r="AR44" s="44"/>
    </row>
    <row r="45" spans="2:44" s="4" customFormat="1" ht="37" customHeight="1">
      <c r="B45" s="45"/>
      <c r="C45" s="46" t="s">
        <v>17</v>
      </c>
      <c r="L45" s="200" t="str">
        <f>K6</f>
        <v>stavba polní cesty HPC3 v k.ú. Radíč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5"/>
    </row>
    <row r="46" spans="2:44" s="1" customFormat="1" ht="7" customHeight="1">
      <c r="B46" s="31"/>
      <c r="AR46" s="31"/>
    </row>
    <row r="47" spans="2:44" s="1" customFormat="1" ht="12" customHeight="1">
      <c r="B47" s="31"/>
      <c r="C47" s="26" t="s">
        <v>23</v>
      </c>
      <c r="L47" s="47" t="str">
        <f>IF(K8="","",K8)</f>
        <v xml:space="preserve"> </v>
      </c>
      <c r="AI47" s="26" t="s">
        <v>25</v>
      </c>
      <c r="AM47" s="202" t="str">
        <f>IF(AN8= "","",AN8)</f>
        <v>3. 8. 2021</v>
      </c>
      <c r="AN47" s="202"/>
      <c r="AR47" s="31"/>
    </row>
    <row r="48" spans="2:44" s="1" customFormat="1" ht="7" customHeight="1">
      <c r="B48" s="31"/>
      <c r="AR48" s="31"/>
    </row>
    <row r="49" spans="1:91" s="1" customFormat="1" ht="15.15" customHeight="1">
      <c r="B49" s="31"/>
      <c r="C49" s="26" t="s">
        <v>29</v>
      </c>
      <c r="L49" s="3" t="str">
        <f>IF(E11= "","",E11)</f>
        <v>SPÚ ČR Pobočka Příbram</v>
      </c>
      <c r="AI49" s="26" t="s">
        <v>35</v>
      </c>
      <c r="AM49" s="203" t="str">
        <f>IF(E17="","",E17)</f>
        <v>NDCon s.r.o.</v>
      </c>
      <c r="AN49" s="204"/>
      <c r="AO49" s="204"/>
      <c r="AP49" s="204"/>
      <c r="AR49" s="31"/>
      <c r="AS49" s="205" t="s">
        <v>55</v>
      </c>
      <c r="AT49" s="206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15" customHeight="1">
      <c r="B50" s="31"/>
      <c r="C50" s="26" t="s">
        <v>33</v>
      </c>
      <c r="L50" s="3" t="str">
        <f>IF(E14= "Vyplň údaj","",E14)</f>
        <v/>
      </c>
      <c r="AI50" s="26" t="s">
        <v>38</v>
      </c>
      <c r="AM50" s="203" t="str">
        <f>IF(E20="","",E20)</f>
        <v>NDCon s.r.o.</v>
      </c>
      <c r="AN50" s="204"/>
      <c r="AO50" s="204"/>
      <c r="AP50" s="204"/>
      <c r="AR50" s="31"/>
      <c r="AS50" s="207"/>
      <c r="AT50" s="208"/>
      <c r="BD50" s="52"/>
    </row>
    <row r="51" spans="1:91" s="1" customFormat="1" ht="10.75" customHeight="1">
      <c r="B51" s="31"/>
      <c r="AR51" s="31"/>
      <c r="AS51" s="207"/>
      <c r="AT51" s="208"/>
      <c r="BD51" s="52"/>
    </row>
    <row r="52" spans="1:91" s="1" customFormat="1" ht="29.25" customHeight="1">
      <c r="B52" s="31"/>
      <c r="C52" s="209" t="s">
        <v>56</v>
      </c>
      <c r="D52" s="210"/>
      <c r="E52" s="210"/>
      <c r="F52" s="210"/>
      <c r="G52" s="210"/>
      <c r="H52" s="53"/>
      <c r="I52" s="211" t="s">
        <v>57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2" t="s">
        <v>58</v>
      </c>
      <c r="AH52" s="210"/>
      <c r="AI52" s="210"/>
      <c r="AJ52" s="210"/>
      <c r="AK52" s="210"/>
      <c r="AL52" s="210"/>
      <c r="AM52" s="210"/>
      <c r="AN52" s="211" t="s">
        <v>59</v>
      </c>
      <c r="AO52" s="210"/>
      <c r="AP52" s="210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75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" customHeight="1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6">
        <f>ROUND(SUM(AG55:AG57),2)</f>
        <v>0</v>
      </c>
      <c r="AH54" s="216"/>
      <c r="AI54" s="216"/>
      <c r="AJ54" s="216"/>
      <c r="AK54" s="216"/>
      <c r="AL54" s="216"/>
      <c r="AM54" s="216"/>
      <c r="AN54" s="217">
        <f>SUM(AG54,AT54)</f>
        <v>0</v>
      </c>
      <c r="AO54" s="217"/>
      <c r="AP54" s="217"/>
      <c r="AQ54" s="63" t="s">
        <v>3</v>
      </c>
      <c r="AR54" s="59"/>
      <c r="AS54" s="64">
        <f>ROUND(SUM(AS55:AS57),2)</f>
        <v>0</v>
      </c>
      <c r="AT54" s="65">
        <f>ROUND(SUM(AV54:AW54),2)</f>
        <v>0</v>
      </c>
      <c r="AU54" s="66">
        <f>ROUND(SUM(AU55:AU57),5)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ROUND(SUM(AZ55:AZ57),2)</f>
        <v>0</v>
      </c>
      <c r="BA54" s="65">
        <f>ROUND(SUM(BA55:BA57),2)</f>
        <v>0</v>
      </c>
      <c r="BB54" s="65">
        <f>ROUND(SUM(BB55:BB57),2)</f>
        <v>0</v>
      </c>
      <c r="BC54" s="65">
        <f>ROUND(SUM(BC55:BC57),2)</f>
        <v>0</v>
      </c>
      <c r="BD54" s="67">
        <f>ROUND(SUM(BD55:BD57),2)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3</v>
      </c>
    </row>
    <row r="55" spans="1:91" s="6" customFormat="1" ht="24.75" customHeight="1">
      <c r="A55" s="70" t="s">
        <v>79</v>
      </c>
      <c r="B55" s="71"/>
      <c r="C55" s="72"/>
      <c r="D55" s="215" t="s">
        <v>80</v>
      </c>
      <c r="E55" s="215"/>
      <c r="F55" s="215"/>
      <c r="G55" s="215"/>
      <c r="H55" s="215"/>
      <c r="I55" s="73"/>
      <c r="J55" s="215" t="s">
        <v>81</v>
      </c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3">
        <f>'803-21-1-0 - Vedlejší a o...'!J30</f>
        <v>0</v>
      </c>
      <c r="AH55" s="214"/>
      <c r="AI55" s="214"/>
      <c r="AJ55" s="214"/>
      <c r="AK55" s="214"/>
      <c r="AL55" s="214"/>
      <c r="AM55" s="214"/>
      <c r="AN55" s="213">
        <f>SUM(AG55,AT55)</f>
        <v>0</v>
      </c>
      <c r="AO55" s="214"/>
      <c r="AP55" s="214"/>
      <c r="AQ55" s="74" t="s">
        <v>82</v>
      </c>
      <c r="AR55" s="71"/>
      <c r="AS55" s="75">
        <v>0</v>
      </c>
      <c r="AT55" s="76">
        <f>ROUND(SUM(AV55:AW55),2)</f>
        <v>0</v>
      </c>
      <c r="AU55" s="77">
        <f>'803-21-1-0 - Vedlejší a o...'!P84</f>
        <v>0</v>
      </c>
      <c r="AV55" s="76">
        <f>'803-21-1-0 - Vedlejší a o...'!J33</f>
        <v>0</v>
      </c>
      <c r="AW55" s="76">
        <f>'803-21-1-0 - Vedlejší a o...'!J34</f>
        <v>0</v>
      </c>
      <c r="AX55" s="76">
        <f>'803-21-1-0 - Vedlejší a o...'!J35</f>
        <v>0</v>
      </c>
      <c r="AY55" s="76">
        <f>'803-21-1-0 - Vedlejší a o...'!J36</f>
        <v>0</v>
      </c>
      <c r="AZ55" s="76">
        <f>'803-21-1-0 - Vedlejší a o...'!F33</f>
        <v>0</v>
      </c>
      <c r="BA55" s="76">
        <f>'803-21-1-0 - Vedlejší a o...'!F34</f>
        <v>0</v>
      </c>
      <c r="BB55" s="76">
        <f>'803-21-1-0 - Vedlejší a o...'!F35</f>
        <v>0</v>
      </c>
      <c r="BC55" s="76">
        <f>'803-21-1-0 - Vedlejší a o...'!F36</f>
        <v>0</v>
      </c>
      <c r="BD55" s="78">
        <f>'803-21-1-0 - Vedlejší a o...'!F37</f>
        <v>0</v>
      </c>
      <c r="BT55" s="79" t="s">
        <v>22</v>
      </c>
      <c r="BV55" s="79" t="s">
        <v>77</v>
      </c>
      <c r="BW55" s="79" t="s">
        <v>83</v>
      </c>
      <c r="BX55" s="79" t="s">
        <v>5</v>
      </c>
      <c r="CL55" s="79" t="s">
        <v>3</v>
      </c>
      <c r="CM55" s="79" t="s">
        <v>84</v>
      </c>
    </row>
    <row r="56" spans="1:91" s="6" customFormat="1" ht="24.75" customHeight="1">
      <c r="A56" s="70" t="s">
        <v>79</v>
      </c>
      <c r="B56" s="71"/>
      <c r="C56" s="72"/>
      <c r="D56" s="215" t="s">
        <v>85</v>
      </c>
      <c r="E56" s="215"/>
      <c r="F56" s="215"/>
      <c r="G56" s="215"/>
      <c r="H56" s="215"/>
      <c r="I56" s="73"/>
      <c r="J56" s="215" t="s">
        <v>86</v>
      </c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3">
        <f>'803-21-1-1 - SO101 Polní ...'!J30</f>
        <v>0</v>
      </c>
      <c r="AH56" s="214"/>
      <c r="AI56" s="214"/>
      <c r="AJ56" s="214"/>
      <c r="AK56" s="214"/>
      <c r="AL56" s="214"/>
      <c r="AM56" s="214"/>
      <c r="AN56" s="213">
        <f>SUM(AG56,AT56)</f>
        <v>0</v>
      </c>
      <c r="AO56" s="214"/>
      <c r="AP56" s="214"/>
      <c r="AQ56" s="74" t="s">
        <v>82</v>
      </c>
      <c r="AR56" s="71"/>
      <c r="AS56" s="75">
        <v>0</v>
      </c>
      <c r="AT56" s="76">
        <f>ROUND(SUM(AV56:AW56),2)</f>
        <v>0</v>
      </c>
      <c r="AU56" s="77">
        <f>'803-21-1-1 - SO101 Polní ...'!P85</f>
        <v>0</v>
      </c>
      <c r="AV56" s="76">
        <f>'803-21-1-1 - SO101 Polní ...'!J33</f>
        <v>0</v>
      </c>
      <c r="AW56" s="76">
        <f>'803-21-1-1 - SO101 Polní ...'!J34</f>
        <v>0</v>
      </c>
      <c r="AX56" s="76">
        <f>'803-21-1-1 - SO101 Polní ...'!J35</f>
        <v>0</v>
      </c>
      <c r="AY56" s="76">
        <f>'803-21-1-1 - SO101 Polní ...'!J36</f>
        <v>0</v>
      </c>
      <c r="AZ56" s="76">
        <f>'803-21-1-1 - SO101 Polní ...'!F33</f>
        <v>0</v>
      </c>
      <c r="BA56" s="76">
        <f>'803-21-1-1 - SO101 Polní ...'!F34</f>
        <v>0</v>
      </c>
      <c r="BB56" s="76">
        <f>'803-21-1-1 - SO101 Polní ...'!F35</f>
        <v>0</v>
      </c>
      <c r="BC56" s="76">
        <f>'803-21-1-1 - SO101 Polní ...'!F36</f>
        <v>0</v>
      </c>
      <c r="BD56" s="78">
        <f>'803-21-1-1 - SO101 Polní ...'!F37</f>
        <v>0</v>
      </c>
      <c r="BT56" s="79" t="s">
        <v>22</v>
      </c>
      <c r="BV56" s="79" t="s">
        <v>77</v>
      </c>
      <c r="BW56" s="79" t="s">
        <v>87</v>
      </c>
      <c r="BX56" s="79" t="s">
        <v>5</v>
      </c>
      <c r="CL56" s="79" t="s">
        <v>3</v>
      </c>
      <c r="CM56" s="79" t="s">
        <v>84</v>
      </c>
    </row>
    <row r="57" spans="1:91" s="6" customFormat="1" ht="24.75" customHeight="1">
      <c r="A57" s="70" t="s">
        <v>79</v>
      </c>
      <c r="B57" s="71"/>
      <c r="C57" s="72"/>
      <c r="D57" s="215" t="s">
        <v>88</v>
      </c>
      <c r="E57" s="215"/>
      <c r="F57" s="215"/>
      <c r="G57" s="215"/>
      <c r="H57" s="215"/>
      <c r="I57" s="73"/>
      <c r="J57" s="215" t="s">
        <v>89</v>
      </c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3">
        <f>'803-21-1-2 - SO 101 Dopro...'!J30</f>
        <v>0</v>
      </c>
      <c r="AH57" s="214"/>
      <c r="AI57" s="214"/>
      <c r="AJ57" s="214"/>
      <c r="AK57" s="214"/>
      <c r="AL57" s="214"/>
      <c r="AM57" s="214"/>
      <c r="AN57" s="213">
        <f>SUM(AG57,AT57)</f>
        <v>0</v>
      </c>
      <c r="AO57" s="214"/>
      <c r="AP57" s="214"/>
      <c r="AQ57" s="74" t="s">
        <v>82</v>
      </c>
      <c r="AR57" s="71"/>
      <c r="AS57" s="80">
        <v>0</v>
      </c>
      <c r="AT57" s="81">
        <f>ROUND(SUM(AV57:AW57),2)</f>
        <v>0</v>
      </c>
      <c r="AU57" s="82">
        <f>'803-21-1-2 - SO 101 Dopro...'!P82</f>
        <v>0</v>
      </c>
      <c r="AV57" s="81">
        <f>'803-21-1-2 - SO 101 Dopro...'!J33</f>
        <v>0</v>
      </c>
      <c r="AW57" s="81">
        <f>'803-21-1-2 - SO 101 Dopro...'!J34</f>
        <v>0</v>
      </c>
      <c r="AX57" s="81">
        <f>'803-21-1-2 - SO 101 Dopro...'!J35</f>
        <v>0</v>
      </c>
      <c r="AY57" s="81">
        <f>'803-21-1-2 - SO 101 Dopro...'!J36</f>
        <v>0</v>
      </c>
      <c r="AZ57" s="81">
        <f>'803-21-1-2 - SO 101 Dopro...'!F33</f>
        <v>0</v>
      </c>
      <c r="BA57" s="81">
        <f>'803-21-1-2 - SO 101 Dopro...'!F34</f>
        <v>0</v>
      </c>
      <c r="BB57" s="81">
        <f>'803-21-1-2 - SO 101 Dopro...'!F35</f>
        <v>0</v>
      </c>
      <c r="BC57" s="81">
        <f>'803-21-1-2 - SO 101 Dopro...'!F36</f>
        <v>0</v>
      </c>
      <c r="BD57" s="83">
        <f>'803-21-1-2 - SO 101 Dopro...'!F37</f>
        <v>0</v>
      </c>
      <c r="BT57" s="79" t="s">
        <v>22</v>
      </c>
      <c r="BV57" s="79" t="s">
        <v>77</v>
      </c>
      <c r="BW57" s="79" t="s">
        <v>90</v>
      </c>
      <c r="BX57" s="79" t="s">
        <v>5</v>
      </c>
      <c r="CL57" s="79" t="s">
        <v>3</v>
      </c>
      <c r="CM57" s="79" t="s">
        <v>84</v>
      </c>
    </row>
    <row r="58" spans="1:91" s="1" customFormat="1" ht="30" customHeight="1">
      <c r="B58" s="31"/>
      <c r="AR58" s="31"/>
    </row>
    <row r="59" spans="1:91" s="1" customFormat="1" ht="7" customHeight="1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</row>
  </sheetData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803-21-1-0 - Vedlejší a o...'!C2" display="/" xr:uid="{00000000-0004-0000-0000-000000000000}"/>
    <hyperlink ref="A56" location="'803-21-1-1 - SO101 Polní ...'!C2" display="/" xr:uid="{00000000-0004-0000-0000-000001000000}"/>
    <hyperlink ref="A57" location="'803-21-1-2 - SO 101 Dopro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topLeftCell="A83" workbookViewId="0">
      <selection activeCell="Z111" sqref="Z111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18" t="s">
        <v>6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83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91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219" t="str">
        <f>'Rekapitulace stavby'!K6</f>
        <v>stavba polní cesty HPC3 v k.ú. Radíč</v>
      </c>
      <c r="F7" s="220"/>
      <c r="G7" s="220"/>
      <c r="H7" s="220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00" t="s">
        <v>93</v>
      </c>
      <c r="F9" s="221"/>
      <c r="G9" s="221"/>
      <c r="H9" s="22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20</v>
      </c>
      <c r="F11" s="24" t="s">
        <v>3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3. 8. 2021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29</v>
      </c>
      <c r="I14" s="26" t="s">
        <v>30</v>
      </c>
      <c r="J14" s="24" t="s">
        <v>3</v>
      </c>
      <c r="L14" s="31"/>
    </row>
    <row r="15" spans="2:46" s="1" customFormat="1" ht="18" customHeight="1">
      <c r="B15" s="31"/>
      <c r="E15" s="24" t="s">
        <v>94</v>
      </c>
      <c r="I15" s="26" t="s">
        <v>32</v>
      </c>
      <c r="J15" s="24" t="s">
        <v>3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33</v>
      </c>
      <c r="I17" s="26" t="s">
        <v>30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32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35</v>
      </c>
      <c r="I20" s="26" t="s">
        <v>30</v>
      </c>
      <c r="J20" s="24" t="s">
        <v>3</v>
      </c>
      <c r="L20" s="31"/>
    </row>
    <row r="21" spans="2:12" s="1" customFormat="1" ht="18" customHeight="1">
      <c r="B21" s="31"/>
      <c r="E21" s="24" t="s">
        <v>36</v>
      </c>
      <c r="I21" s="26" t="s">
        <v>32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30</v>
      </c>
      <c r="J23" s="24" t="s">
        <v>3</v>
      </c>
      <c r="L23" s="31"/>
    </row>
    <row r="24" spans="2:12" s="1" customFormat="1" ht="18" customHeight="1">
      <c r="B24" s="31"/>
      <c r="E24" s="24" t="s">
        <v>36</v>
      </c>
      <c r="I24" s="26" t="s">
        <v>32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189" t="s">
        <v>3</v>
      </c>
      <c r="F27" s="189"/>
      <c r="G27" s="189"/>
      <c r="H27" s="189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41</v>
      </c>
      <c r="J30" s="62">
        <f>ROUND(J84,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" customHeight="1">
      <c r="B33" s="31"/>
      <c r="D33" s="51" t="s">
        <v>45</v>
      </c>
      <c r="E33" s="26" t="s">
        <v>46</v>
      </c>
      <c r="F33" s="87">
        <f>ROUND((SUM(BE84:BE125)),  2)</f>
        <v>0</v>
      </c>
      <c r="I33" s="88">
        <v>0.21</v>
      </c>
      <c r="J33" s="87">
        <f>ROUND(((SUM(BE84:BE125))*I33),  2)</f>
        <v>0</v>
      </c>
      <c r="L33" s="31"/>
    </row>
    <row r="34" spans="2:12" s="1" customFormat="1" ht="14.4" customHeight="1">
      <c r="B34" s="31"/>
      <c r="E34" s="26" t="s">
        <v>47</v>
      </c>
      <c r="F34" s="87">
        <f>ROUND((SUM(BF84:BF125)),  2)</f>
        <v>0</v>
      </c>
      <c r="I34" s="88">
        <v>0.12</v>
      </c>
      <c r="J34" s="87">
        <f>ROUND(((SUM(BF84:BF125))*I34),  2)</f>
        <v>0</v>
      </c>
      <c r="L34" s="31"/>
    </row>
    <row r="35" spans="2:12" s="1" customFormat="1" ht="14.4" hidden="1" customHeight="1">
      <c r="B35" s="31"/>
      <c r="E35" s="26" t="s">
        <v>48</v>
      </c>
      <c r="F35" s="87">
        <f>ROUND((SUM(BG84:BG125)),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87">
        <f>ROUND((SUM(BH84:BH125)),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87">
        <f>ROUND((SUM(BI84:BI125)),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95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19" t="str">
        <f>E7</f>
        <v>stavba polní cesty HPC3 v k.ú. Radíč</v>
      </c>
      <c r="F48" s="220"/>
      <c r="G48" s="220"/>
      <c r="H48" s="220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00" t="str">
        <f>E9</f>
        <v>803/21-1-0 - Vedlejší a ostatní rozpočtové náklady</v>
      </c>
      <c r="F50" s="221"/>
      <c r="G50" s="221"/>
      <c r="H50" s="22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23</v>
      </c>
      <c r="F52" s="24" t="str">
        <f>F12</f>
        <v xml:space="preserve"> </v>
      </c>
      <c r="I52" s="26" t="s">
        <v>25</v>
      </c>
      <c r="J52" s="48" t="str">
        <f>IF(J12="","",J12)</f>
        <v>3. 8. 2021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29</v>
      </c>
      <c r="F54" s="24" t="str">
        <f>E15</f>
        <v>SPÚ ČR PobočkaPříbram</v>
      </c>
      <c r="I54" s="26" t="s">
        <v>35</v>
      </c>
      <c r="J54" s="29" t="str">
        <f>E21</f>
        <v>NDCon s.r.o.</v>
      </c>
      <c r="L54" s="31"/>
    </row>
    <row r="55" spans="2:47" s="1" customFormat="1" ht="15.15" customHeight="1">
      <c r="B55" s="31"/>
      <c r="C55" s="26" t="s">
        <v>33</v>
      </c>
      <c r="F55" s="24" t="str">
        <f>IF(E18="","",E18)</f>
        <v>Vyplň údaj</v>
      </c>
      <c r="I55" s="26" t="s">
        <v>38</v>
      </c>
      <c r="J55" s="29" t="str">
        <f>E24</f>
        <v>NDCon s.r.o.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96</v>
      </c>
      <c r="D57" s="89"/>
      <c r="E57" s="89"/>
      <c r="F57" s="89"/>
      <c r="G57" s="89"/>
      <c r="H57" s="89"/>
      <c r="I57" s="89"/>
      <c r="J57" s="96" t="s">
        <v>97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73</v>
      </c>
      <c r="J59" s="62">
        <f>J84</f>
        <v>0</v>
      </c>
      <c r="L59" s="31"/>
      <c r="AU59" s="16" t="s">
        <v>98</v>
      </c>
    </row>
    <row r="60" spans="2:47" s="8" customFormat="1" ht="25" customHeight="1">
      <c r="B60" s="98"/>
      <c r="D60" s="99" t="s">
        <v>99</v>
      </c>
      <c r="E60" s="100"/>
      <c r="F60" s="100"/>
      <c r="G60" s="100"/>
      <c r="H60" s="100"/>
      <c r="I60" s="100"/>
      <c r="J60" s="101">
        <f>J85</f>
        <v>0</v>
      </c>
      <c r="L60" s="98"/>
    </row>
    <row r="61" spans="2:47" s="9" customFormat="1" ht="19.899999999999999" customHeight="1">
      <c r="B61" s="102"/>
      <c r="D61" s="103" t="s">
        <v>100</v>
      </c>
      <c r="E61" s="104"/>
      <c r="F61" s="104"/>
      <c r="G61" s="104"/>
      <c r="H61" s="104"/>
      <c r="I61" s="104"/>
      <c r="J61" s="105">
        <f>J86</f>
        <v>0</v>
      </c>
      <c r="L61" s="102"/>
    </row>
    <row r="62" spans="2:47" s="9" customFormat="1" ht="19.899999999999999" customHeight="1">
      <c r="B62" s="102"/>
      <c r="D62" s="103" t="s">
        <v>101</v>
      </c>
      <c r="E62" s="104"/>
      <c r="F62" s="104"/>
      <c r="G62" s="104"/>
      <c r="H62" s="104"/>
      <c r="I62" s="104"/>
      <c r="J62" s="105">
        <f>J99</f>
        <v>0</v>
      </c>
      <c r="L62" s="102"/>
    </row>
    <row r="63" spans="2:47" s="9" customFormat="1" ht="19.899999999999999" customHeight="1">
      <c r="B63" s="102"/>
      <c r="D63" s="103" t="s">
        <v>102</v>
      </c>
      <c r="E63" s="104"/>
      <c r="F63" s="104"/>
      <c r="G63" s="104"/>
      <c r="H63" s="104"/>
      <c r="I63" s="104"/>
      <c r="J63" s="105">
        <f>J106</f>
        <v>0</v>
      </c>
      <c r="L63" s="102"/>
    </row>
    <row r="64" spans="2:47" s="9" customFormat="1" ht="19.899999999999999" customHeight="1">
      <c r="B64" s="102"/>
      <c r="D64" s="103" t="s">
        <v>103</v>
      </c>
      <c r="E64" s="104"/>
      <c r="F64" s="104"/>
      <c r="G64" s="104"/>
      <c r="H64" s="104"/>
      <c r="I64" s="104"/>
      <c r="J64" s="105">
        <f>J122</f>
        <v>0</v>
      </c>
      <c r="L64" s="102"/>
    </row>
    <row r="65" spans="2:12" s="1" customFormat="1" ht="21.75" customHeight="1">
      <c r="B65" s="31"/>
      <c r="L65" s="31"/>
    </row>
    <row r="66" spans="2:12" s="1" customFormat="1" ht="7" customHeight="1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31"/>
    </row>
    <row r="70" spans="2:12" s="1" customFormat="1" ht="7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1"/>
    </row>
    <row r="71" spans="2:12" s="1" customFormat="1" ht="25" customHeight="1">
      <c r="B71" s="31"/>
      <c r="C71" s="20" t="s">
        <v>104</v>
      </c>
      <c r="L71" s="31"/>
    </row>
    <row r="72" spans="2:12" s="1" customFormat="1" ht="7" customHeight="1">
      <c r="B72" s="31"/>
      <c r="L72" s="31"/>
    </row>
    <row r="73" spans="2:12" s="1" customFormat="1" ht="12" customHeight="1">
      <c r="B73" s="31"/>
      <c r="C73" s="26" t="s">
        <v>17</v>
      </c>
      <c r="L73" s="31"/>
    </row>
    <row r="74" spans="2:12" s="1" customFormat="1" ht="16.5" customHeight="1">
      <c r="B74" s="31"/>
      <c r="E74" s="219" t="str">
        <f>E7</f>
        <v>stavba polní cesty HPC3 v k.ú. Radíč</v>
      </c>
      <c r="F74" s="220"/>
      <c r="G74" s="220"/>
      <c r="H74" s="220"/>
      <c r="L74" s="31"/>
    </row>
    <row r="75" spans="2:12" s="1" customFormat="1" ht="12" customHeight="1">
      <c r="B75" s="31"/>
      <c r="C75" s="26" t="s">
        <v>92</v>
      </c>
      <c r="L75" s="31"/>
    </row>
    <row r="76" spans="2:12" s="1" customFormat="1" ht="16.5" customHeight="1">
      <c r="B76" s="31"/>
      <c r="E76" s="200" t="str">
        <f>E9</f>
        <v>803/21-1-0 - Vedlejší a ostatní rozpočtové náklady</v>
      </c>
      <c r="F76" s="221"/>
      <c r="G76" s="221"/>
      <c r="H76" s="221"/>
      <c r="L76" s="31"/>
    </row>
    <row r="77" spans="2:12" s="1" customFormat="1" ht="7" customHeight="1">
      <c r="B77" s="31"/>
      <c r="L77" s="31"/>
    </row>
    <row r="78" spans="2:12" s="1" customFormat="1" ht="12" customHeight="1">
      <c r="B78" s="31"/>
      <c r="C78" s="26" t="s">
        <v>23</v>
      </c>
      <c r="F78" s="24" t="str">
        <f>F12</f>
        <v xml:space="preserve"> </v>
      </c>
      <c r="I78" s="26" t="s">
        <v>25</v>
      </c>
      <c r="J78" s="48" t="str">
        <f>IF(J12="","",J12)</f>
        <v>3. 8. 2021</v>
      </c>
      <c r="L78" s="31"/>
    </row>
    <row r="79" spans="2:12" s="1" customFormat="1" ht="7" customHeight="1">
      <c r="B79" s="31"/>
      <c r="L79" s="31"/>
    </row>
    <row r="80" spans="2:12" s="1" customFormat="1" ht="15.15" customHeight="1">
      <c r="B80" s="31"/>
      <c r="C80" s="26" t="s">
        <v>29</v>
      </c>
      <c r="F80" s="24" t="str">
        <f>E15</f>
        <v>SPÚ ČR PobočkaPříbram</v>
      </c>
      <c r="I80" s="26" t="s">
        <v>35</v>
      </c>
      <c r="J80" s="29" t="str">
        <f>E21</f>
        <v>NDCon s.r.o.</v>
      </c>
      <c r="L80" s="31"/>
    </row>
    <row r="81" spans="2:65" s="1" customFormat="1" ht="15.15" customHeight="1">
      <c r="B81" s="31"/>
      <c r="C81" s="26" t="s">
        <v>33</v>
      </c>
      <c r="F81" s="24" t="str">
        <f>IF(E18="","",E18)</f>
        <v>Vyplň údaj</v>
      </c>
      <c r="I81" s="26" t="s">
        <v>38</v>
      </c>
      <c r="J81" s="29" t="str">
        <f>E24</f>
        <v>NDCon s.r.o.</v>
      </c>
      <c r="L81" s="31"/>
    </row>
    <row r="82" spans="2:65" s="1" customFormat="1" ht="10.25" customHeight="1">
      <c r="B82" s="31"/>
      <c r="L82" s="31"/>
    </row>
    <row r="83" spans="2:65" s="10" customFormat="1" ht="29.25" customHeight="1">
      <c r="B83" s="106"/>
      <c r="C83" s="107" t="s">
        <v>105</v>
      </c>
      <c r="D83" s="108" t="s">
        <v>60</v>
      </c>
      <c r="E83" s="108" t="s">
        <v>56</v>
      </c>
      <c r="F83" s="108" t="s">
        <v>57</v>
      </c>
      <c r="G83" s="108" t="s">
        <v>106</v>
      </c>
      <c r="H83" s="108" t="s">
        <v>107</v>
      </c>
      <c r="I83" s="108" t="s">
        <v>108</v>
      </c>
      <c r="J83" s="108" t="s">
        <v>97</v>
      </c>
      <c r="K83" s="109" t="s">
        <v>109</v>
      </c>
      <c r="L83" s="106"/>
      <c r="M83" s="55" t="s">
        <v>3</v>
      </c>
      <c r="N83" s="56" t="s">
        <v>45</v>
      </c>
      <c r="O83" s="56" t="s">
        <v>110</v>
      </c>
      <c r="P83" s="56" t="s">
        <v>111</v>
      </c>
      <c r="Q83" s="56" t="s">
        <v>112</v>
      </c>
      <c r="R83" s="56" t="s">
        <v>113</v>
      </c>
      <c r="S83" s="56" t="s">
        <v>114</v>
      </c>
      <c r="T83" s="57" t="s">
        <v>115</v>
      </c>
    </row>
    <row r="84" spans="2:65" s="1" customFormat="1" ht="22.75" customHeight="1">
      <c r="B84" s="31"/>
      <c r="C84" s="60" t="s">
        <v>116</v>
      </c>
      <c r="J84" s="110">
        <f>BK84</f>
        <v>0</v>
      </c>
      <c r="L84" s="31"/>
      <c r="M84" s="58"/>
      <c r="N84" s="49"/>
      <c r="O84" s="49"/>
      <c r="P84" s="111">
        <f>P85</f>
        <v>0</v>
      </c>
      <c r="Q84" s="49"/>
      <c r="R84" s="111">
        <f>R85</f>
        <v>0</v>
      </c>
      <c r="S84" s="49"/>
      <c r="T84" s="112">
        <f>T85</f>
        <v>0</v>
      </c>
      <c r="AT84" s="16" t="s">
        <v>74</v>
      </c>
      <c r="AU84" s="16" t="s">
        <v>98</v>
      </c>
      <c r="BK84" s="113">
        <f>BK85</f>
        <v>0</v>
      </c>
    </row>
    <row r="85" spans="2:65" s="11" customFormat="1" ht="25.9" customHeight="1">
      <c r="B85" s="114"/>
      <c r="D85" s="115" t="s">
        <v>74</v>
      </c>
      <c r="E85" s="116" t="s">
        <v>117</v>
      </c>
      <c r="F85" s="116" t="s">
        <v>118</v>
      </c>
      <c r="I85" s="117"/>
      <c r="J85" s="118">
        <f>BK85</f>
        <v>0</v>
      </c>
      <c r="L85" s="114"/>
      <c r="M85" s="119"/>
      <c r="P85" s="120">
        <f>P86+P99+P106+P122</f>
        <v>0</v>
      </c>
      <c r="R85" s="120">
        <f>R86+R99+R106+R122</f>
        <v>0</v>
      </c>
      <c r="T85" s="121">
        <f>T86+T99+T106+T122</f>
        <v>0</v>
      </c>
      <c r="AR85" s="115" t="s">
        <v>119</v>
      </c>
      <c r="AT85" s="122" t="s">
        <v>74</v>
      </c>
      <c r="AU85" s="122" t="s">
        <v>75</v>
      </c>
      <c r="AY85" s="115" t="s">
        <v>120</v>
      </c>
      <c r="BK85" s="123">
        <f>BK86+BK99+BK106+BK122</f>
        <v>0</v>
      </c>
    </row>
    <row r="86" spans="2:65" s="11" customFormat="1" ht="22.75" customHeight="1">
      <c r="B86" s="114"/>
      <c r="D86" s="115" t="s">
        <v>74</v>
      </c>
      <c r="E86" s="124" t="s">
        <v>121</v>
      </c>
      <c r="F86" s="124" t="s">
        <v>122</v>
      </c>
      <c r="I86" s="117"/>
      <c r="J86" s="125">
        <f>BK86</f>
        <v>0</v>
      </c>
      <c r="L86" s="114"/>
      <c r="M86" s="119"/>
      <c r="P86" s="120">
        <f>SUM(P87:P98)</f>
        <v>0</v>
      </c>
      <c r="R86" s="120">
        <f>SUM(R87:R98)</f>
        <v>0</v>
      </c>
      <c r="T86" s="121">
        <f>SUM(T87:T98)</f>
        <v>0</v>
      </c>
      <c r="AR86" s="115" t="s">
        <v>119</v>
      </c>
      <c r="AT86" s="122" t="s">
        <v>74</v>
      </c>
      <c r="AU86" s="122" t="s">
        <v>22</v>
      </c>
      <c r="AY86" s="115" t="s">
        <v>120</v>
      </c>
      <c r="BK86" s="123">
        <f>SUM(BK87:BK98)</f>
        <v>0</v>
      </c>
    </row>
    <row r="87" spans="2:65" s="1" customFormat="1" ht="16.5" customHeight="1">
      <c r="B87" s="126"/>
      <c r="C87" s="127" t="s">
        <v>22</v>
      </c>
      <c r="D87" s="127" t="s">
        <v>123</v>
      </c>
      <c r="E87" s="128" t="s">
        <v>124</v>
      </c>
      <c r="F87" s="129" t="s">
        <v>125</v>
      </c>
      <c r="G87" s="130" t="s">
        <v>126</v>
      </c>
      <c r="H87" s="131">
        <v>1</v>
      </c>
      <c r="I87" s="132"/>
      <c r="J87" s="133">
        <f>ROUND(I87*H87,2)</f>
        <v>0</v>
      </c>
      <c r="K87" s="129" t="s">
        <v>127</v>
      </c>
      <c r="L87" s="31"/>
      <c r="M87" s="134" t="s">
        <v>3</v>
      </c>
      <c r="N87" s="135" t="s">
        <v>46</v>
      </c>
      <c r="P87" s="136">
        <f>O87*H87</f>
        <v>0</v>
      </c>
      <c r="Q87" s="136">
        <v>0</v>
      </c>
      <c r="R87" s="136">
        <f>Q87*H87</f>
        <v>0</v>
      </c>
      <c r="S87" s="136">
        <v>0</v>
      </c>
      <c r="T87" s="137">
        <f>S87*H87</f>
        <v>0</v>
      </c>
      <c r="AR87" s="138" t="s">
        <v>128</v>
      </c>
      <c r="AT87" s="138" t="s">
        <v>123</v>
      </c>
      <c r="AU87" s="138" t="s">
        <v>84</v>
      </c>
      <c r="AY87" s="16" t="s">
        <v>120</v>
      </c>
      <c r="BE87" s="139">
        <f>IF(N87="základní",J87,0)</f>
        <v>0</v>
      </c>
      <c r="BF87" s="139">
        <f>IF(N87="snížená",J87,0)</f>
        <v>0</v>
      </c>
      <c r="BG87" s="139">
        <f>IF(N87="zákl. přenesená",J87,0)</f>
        <v>0</v>
      </c>
      <c r="BH87" s="139">
        <f>IF(N87="sníž. přenesená",J87,0)</f>
        <v>0</v>
      </c>
      <c r="BI87" s="139">
        <f>IF(N87="nulová",J87,0)</f>
        <v>0</v>
      </c>
      <c r="BJ87" s="16" t="s">
        <v>22</v>
      </c>
      <c r="BK87" s="139">
        <f>ROUND(I87*H87,2)</f>
        <v>0</v>
      </c>
      <c r="BL87" s="16" t="s">
        <v>128</v>
      </c>
      <c r="BM87" s="138" t="s">
        <v>129</v>
      </c>
    </row>
    <row r="88" spans="2:65" s="1" customFormat="1" ht="10">
      <c r="B88" s="31"/>
      <c r="D88" s="140" t="s">
        <v>130</v>
      </c>
      <c r="F88" s="141" t="s">
        <v>125</v>
      </c>
      <c r="I88" s="142"/>
      <c r="L88" s="31"/>
      <c r="M88" s="143"/>
      <c r="T88" s="52"/>
      <c r="AT88" s="16" t="s">
        <v>130</v>
      </c>
      <c r="AU88" s="16" t="s">
        <v>84</v>
      </c>
    </row>
    <row r="89" spans="2:65" s="1" customFormat="1" ht="10">
      <c r="B89" s="31"/>
      <c r="D89" s="144" t="s">
        <v>131</v>
      </c>
      <c r="F89" s="145" t="s">
        <v>132</v>
      </c>
      <c r="I89" s="142"/>
      <c r="L89" s="31"/>
      <c r="M89" s="143"/>
      <c r="T89" s="52"/>
      <c r="AT89" s="16" t="s">
        <v>131</v>
      </c>
      <c r="AU89" s="16" t="s">
        <v>84</v>
      </c>
    </row>
    <row r="90" spans="2:65" s="1" customFormat="1" ht="18">
      <c r="B90" s="31"/>
      <c r="D90" s="140" t="s">
        <v>133</v>
      </c>
      <c r="F90" s="146" t="s">
        <v>134</v>
      </c>
      <c r="I90" s="142"/>
      <c r="L90" s="31"/>
      <c r="M90" s="143"/>
      <c r="T90" s="52"/>
      <c r="AT90" s="16" t="s">
        <v>133</v>
      </c>
      <c r="AU90" s="16" t="s">
        <v>84</v>
      </c>
    </row>
    <row r="91" spans="2:65" s="1" customFormat="1" ht="16.5" customHeight="1">
      <c r="B91" s="126"/>
      <c r="C91" s="127" t="s">
        <v>84</v>
      </c>
      <c r="D91" s="127" t="s">
        <v>123</v>
      </c>
      <c r="E91" s="128" t="s">
        <v>135</v>
      </c>
      <c r="F91" s="129" t="s">
        <v>136</v>
      </c>
      <c r="G91" s="130" t="s">
        <v>126</v>
      </c>
      <c r="H91" s="131">
        <v>1</v>
      </c>
      <c r="I91" s="132"/>
      <c r="J91" s="133">
        <f>ROUND(I91*H91,2)</f>
        <v>0</v>
      </c>
      <c r="K91" s="129" t="s">
        <v>127</v>
      </c>
      <c r="L91" s="31"/>
      <c r="M91" s="134" t="s">
        <v>3</v>
      </c>
      <c r="N91" s="135" t="s">
        <v>46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128</v>
      </c>
      <c r="AT91" s="138" t="s">
        <v>123</v>
      </c>
      <c r="AU91" s="138" t="s">
        <v>84</v>
      </c>
      <c r="AY91" s="16" t="s">
        <v>120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22</v>
      </c>
      <c r="BK91" s="139">
        <f>ROUND(I91*H91,2)</f>
        <v>0</v>
      </c>
      <c r="BL91" s="16" t="s">
        <v>128</v>
      </c>
      <c r="BM91" s="138" t="s">
        <v>137</v>
      </c>
    </row>
    <row r="92" spans="2:65" s="1" customFormat="1" ht="10">
      <c r="B92" s="31"/>
      <c r="D92" s="140" t="s">
        <v>130</v>
      </c>
      <c r="F92" s="141" t="s">
        <v>136</v>
      </c>
      <c r="I92" s="142"/>
      <c r="L92" s="31"/>
      <c r="M92" s="143"/>
      <c r="T92" s="52"/>
      <c r="AT92" s="16" t="s">
        <v>130</v>
      </c>
      <c r="AU92" s="16" t="s">
        <v>84</v>
      </c>
    </row>
    <row r="93" spans="2:65" s="1" customFormat="1" ht="10">
      <c r="B93" s="31"/>
      <c r="D93" s="144" t="s">
        <v>131</v>
      </c>
      <c r="F93" s="145" t="s">
        <v>138</v>
      </c>
      <c r="I93" s="142"/>
      <c r="L93" s="31"/>
      <c r="M93" s="143"/>
      <c r="T93" s="52"/>
      <c r="AT93" s="16" t="s">
        <v>131</v>
      </c>
      <c r="AU93" s="16" t="s">
        <v>84</v>
      </c>
    </row>
    <row r="94" spans="2:65" s="1" customFormat="1" ht="27">
      <c r="B94" s="31"/>
      <c r="D94" s="140" t="s">
        <v>133</v>
      </c>
      <c r="F94" s="146" t="s">
        <v>139</v>
      </c>
      <c r="I94" s="142"/>
      <c r="L94" s="31"/>
      <c r="M94" s="143"/>
      <c r="T94" s="52"/>
      <c r="AT94" s="16" t="s">
        <v>133</v>
      </c>
      <c r="AU94" s="16" t="s">
        <v>84</v>
      </c>
    </row>
    <row r="95" spans="2:65" s="1" customFormat="1" ht="16.5" customHeight="1">
      <c r="B95" s="126"/>
      <c r="C95" s="127" t="s">
        <v>140</v>
      </c>
      <c r="D95" s="127" t="s">
        <v>123</v>
      </c>
      <c r="E95" s="128" t="s">
        <v>141</v>
      </c>
      <c r="F95" s="129" t="s">
        <v>142</v>
      </c>
      <c r="G95" s="130" t="s">
        <v>126</v>
      </c>
      <c r="H95" s="131">
        <v>1</v>
      </c>
      <c r="I95" s="132"/>
      <c r="J95" s="133">
        <f>ROUND(I95*H95,2)</f>
        <v>0</v>
      </c>
      <c r="K95" s="129" t="s">
        <v>127</v>
      </c>
      <c r="L95" s="31"/>
      <c r="M95" s="134" t="s">
        <v>3</v>
      </c>
      <c r="N95" s="135" t="s">
        <v>46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128</v>
      </c>
      <c r="AT95" s="138" t="s">
        <v>123</v>
      </c>
      <c r="AU95" s="138" t="s">
        <v>84</v>
      </c>
      <c r="AY95" s="16" t="s">
        <v>120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22</v>
      </c>
      <c r="BK95" s="139">
        <f>ROUND(I95*H95,2)</f>
        <v>0</v>
      </c>
      <c r="BL95" s="16" t="s">
        <v>128</v>
      </c>
      <c r="BM95" s="138" t="s">
        <v>143</v>
      </c>
    </row>
    <row r="96" spans="2:65" s="1" customFormat="1" ht="10">
      <c r="B96" s="31"/>
      <c r="D96" s="140" t="s">
        <v>130</v>
      </c>
      <c r="F96" s="141" t="s">
        <v>142</v>
      </c>
      <c r="I96" s="142"/>
      <c r="L96" s="31"/>
      <c r="M96" s="143"/>
      <c r="T96" s="52"/>
      <c r="AT96" s="16" t="s">
        <v>130</v>
      </c>
      <c r="AU96" s="16" t="s">
        <v>84</v>
      </c>
    </row>
    <row r="97" spans="2:65" s="1" customFormat="1" ht="10">
      <c r="B97" s="31"/>
      <c r="D97" s="144" t="s">
        <v>131</v>
      </c>
      <c r="F97" s="145" t="s">
        <v>144</v>
      </c>
      <c r="I97" s="142"/>
      <c r="L97" s="31"/>
      <c r="M97" s="143"/>
      <c r="T97" s="52"/>
      <c r="AT97" s="16" t="s">
        <v>131</v>
      </c>
      <c r="AU97" s="16" t="s">
        <v>84</v>
      </c>
    </row>
    <row r="98" spans="2:65" s="1" customFormat="1" ht="36">
      <c r="B98" s="31"/>
      <c r="D98" s="140" t="s">
        <v>133</v>
      </c>
      <c r="F98" s="146" t="s">
        <v>145</v>
      </c>
      <c r="I98" s="142"/>
      <c r="L98" s="31"/>
      <c r="M98" s="143"/>
      <c r="T98" s="52"/>
      <c r="AT98" s="16" t="s">
        <v>133</v>
      </c>
      <c r="AU98" s="16" t="s">
        <v>84</v>
      </c>
    </row>
    <row r="99" spans="2:65" s="11" customFormat="1" ht="22.75" customHeight="1">
      <c r="B99" s="114"/>
      <c r="D99" s="115" t="s">
        <v>74</v>
      </c>
      <c r="E99" s="124" t="s">
        <v>146</v>
      </c>
      <c r="F99" s="124" t="s">
        <v>147</v>
      </c>
      <c r="I99" s="117"/>
      <c r="J99" s="125">
        <f>BK99</f>
        <v>0</v>
      </c>
      <c r="L99" s="114"/>
      <c r="M99" s="119"/>
      <c r="P99" s="120">
        <f>SUM(P100:P105)</f>
        <v>0</v>
      </c>
      <c r="R99" s="120">
        <f>SUM(R100:R105)</f>
        <v>0</v>
      </c>
      <c r="T99" s="121">
        <f>SUM(T100:T105)</f>
        <v>0</v>
      </c>
      <c r="AR99" s="115" t="s">
        <v>119</v>
      </c>
      <c r="AT99" s="122" t="s">
        <v>74</v>
      </c>
      <c r="AU99" s="122" t="s">
        <v>22</v>
      </c>
      <c r="AY99" s="115" t="s">
        <v>120</v>
      </c>
      <c r="BK99" s="123">
        <f>SUM(BK100:BK105)</f>
        <v>0</v>
      </c>
    </row>
    <row r="100" spans="2:65" s="1" customFormat="1" ht="16.5" customHeight="1">
      <c r="B100" s="126"/>
      <c r="C100" s="127" t="s">
        <v>148</v>
      </c>
      <c r="D100" s="127" t="s">
        <v>123</v>
      </c>
      <c r="E100" s="128" t="s">
        <v>149</v>
      </c>
      <c r="F100" s="129" t="s">
        <v>147</v>
      </c>
      <c r="G100" s="130" t="s">
        <v>126</v>
      </c>
      <c r="H100" s="131">
        <v>1</v>
      </c>
      <c r="I100" s="132"/>
      <c r="J100" s="133">
        <f>ROUND(I100*H100,2)</f>
        <v>0</v>
      </c>
      <c r="K100" s="129" t="s">
        <v>127</v>
      </c>
      <c r="L100" s="31"/>
      <c r="M100" s="134" t="s">
        <v>3</v>
      </c>
      <c r="N100" s="135" t="s">
        <v>46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128</v>
      </c>
      <c r="AT100" s="138" t="s">
        <v>123</v>
      </c>
      <c r="AU100" s="138" t="s">
        <v>84</v>
      </c>
      <c r="AY100" s="16" t="s">
        <v>120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22</v>
      </c>
      <c r="BK100" s="139">
        <f>ROUND(I100*H100,2)</f>
        <v>0</v>
      </c>
      <c r="BL100" s="16" t="s">
        <v>128</v>
      </c>
      <c r="BM100" s="138" t="s">
        <v>150</v>
      </c>
    </row>
    <row r="101" spans="2:65" s="1" customFormat="1" ht="10">
      <c r="B101" s="31"/>
      <c r="D101" s="140" t="s">
        <v>130</v>
      </c>
      <c r="F101" s="141" t="s">
        <v>147</v>
      </c>
      <c r="I101" s="142"/>
      <c r="L101" s="31"/>
      <c r="M101" s="143"/>
      <c r="T101" s="52"/>
      <c r="AT101" s="16" t="s">
        <v>130</v>
      </c>
      <c r="AU101" s="16" t="s">
        <v>84</v>
      </c>
    </row>
    <row r="102" spans="2:65" s="1" customFormat="1" ht="10">
      <c r="B102" s="31"/>
      <c r="D102" s="144" t="s">
        <v>131</v>
      </c>
      <c r="F102" s="145" t="s">
        <v>151</v>
      </c>
      <c r="I102" s="142"/>
      <c r="L102" s="31"/>
      <c r="M102" s="143"/>
      <c r="T102" s="52"/>
      <c r="AT102" s="16" t="s">
        <v>131</v>
      </c>
      <c r="AU102" s="16" t="s">
        <v>84</v>
      </c>
    </row>
    <row r="103" spans="2:65" s="1" customFormat="1" ht="16.5" customHeight="1">
      <c r="B103" s="126"/>
      <c r="C103" s="127" t="s">
        <v>119</v>
      </c>
      <c r="D103" s="127" t="s">
        <v>123</v>
      </c>
      <c r="E103" s="128" t="s">
        <v>152</v>
      </c>
      <c r="F103" s="129" t="s">
        <v>153</v>
      </c>
      <c r="G103" s="130" t="s">
        <v>126</v>
      </c>
      <c r="H103" s="131">
        <v>1</v>
      </c>
      <c r="I103" s="132"/>
      <c r="J103" s="133">
        <f>ROUND(I103*H103,2)</f>
        <v>0</v>
      </c>
      <c r="K103" s="129" t="s">
        <v>3</v>
      </c>
      <c r="L103" s="31"/>
      <c r="M103" s="134" t="s">
        <v>3</v>
      </c>
      <c r="N103" s="135" t="s">
        <v>46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128</v>
      </c>
      <c r="AT103" s="138" t="s">
        <v>123</v>
      </c>
      <c r="AU103" s="138" t="s">
        <v>84</v>
      </c>
      <c r="AY103" s="16" t="s">
        <v>120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22</v>
      </c>
      <c r="BK103" s="139">
        <f>ROUND(I103*H103,2)</f>
        <v>0</v>
      </c>
      <c r="BL103" s="16" t="s">
        <v>128</v>
      </c>
      <c r="BM103" s="138" t="s">
        <v>154</v>
      </c>
    </row>
    <row r="104" spans="2:65" s="1" customFormat="1" ht="10">
      <c r="B104" s="31"/>
      <c r="D104" s="140" t="s">
        <v>130</v>
      </c>
      <c r="F104" s="141" t="s">
        <v>155</v>
      </c>
      <c r="I104" s="142"/>
      <c r="L104" s="31"/>
      <c r="M104" s="143"/>
      <c r="T104" s="52"/>
      <c r="AT104" s="16" t="s">
        <v>130</v>
      </c>
      <c r="AU104" s="16" t="s">
        <v>84</v>
      </c>
    </row>
    <row r="105" spans="2:65" s="1" customFormat="1" ht="27">
      <c r="B105" s="31"/>
      <c r="D105" s="140" t="s">
        <v>133</v>
      </c>
      <c r="F105" s="146" t="s">
        <v>156</v>
      </c>
      <c r="I105" s="142"/>
      <c r="L105" s="31"/>
      <c r="M105" s="143"/>
      <c r="T105" s="52"/>
      <c r="AT105" s="16" t="s">
        <v>133</v>
      </c>
      <c r="AU105" s="16" t="s">
        <v>84</v>
      </c>
    </row>
    <row r="106" spans="2:65" s="11" customFormat="1" ht="22.75" customHeight="1">
      <c r="B106" s="114"/>
      <c r="D106" s="115" t="s">
        <v>74</v>
      </c>
      <c r="E106" s="124" t="s">
        <v>157</v>
      </c>
      <c r="F106" s="124" t="s">
        <v>158</v>
      </c>
      <c r="I106" s="117"/>
      <c r="J106" s="125">
        <f>BK106</f>
        <v>0</v>
      </c>
      <c r="L106" s="114"/>
      <c r="M106" s="119"/>
      <c r="P106" s="120">
        <f>SUM(P107:P121)</f>
        <v>0</v>
      </c>
      <c r="R106" s="120">
        <f>SUM(R107:R121)</f>
        <v>0</v>
      </c>
      <c r="T106" s="121">
        <f>SUM(T107:T121)</f>
        <v>0</v>
      </c>
      <c r="AR106" s="115" t="s">
        <v>119</v>
      </c>
      <c r="AT106" s="122" t="s">
        <v>74</v>
      </c>
      <c r="AU106" s="122" t="s">
        <v>22</v>
      </c>
      <c r="AY106" s="115" t="s">
        <v>120</v>
      </c>
      <c r="BK106" s="123">
        <f>SUM(BK107:BK121)</f>
        <v>0</v>
      </c>
    </row>
    <row r="107" spans="2:65" s="1" customFormat="1" ht="16.5" customHeight="1">
      <c r="B107" s="126"/>
      <c r="C107" s="127" t="s">
        <v>159</v>
      </c>
      <c r="D107" s="127" t="s">
        <v>123</v>
      </c>
      <c r="E107" s="128" t="s">
        <v>160</v>
      </c>
      <c r="F107" s="129" t="s">
        <v>161</v>
      </c>
      <c r="G107" s="130" t="s">
        <v>126</v>
      </c>
      <c r="H107" s="131">
        <v>1</v>
      </c>
      <c r="I107" s="132"/>
      <c r="J107" s="133">
        <f>ROUND(I107*H107,2)</f>
        <v>0</v>
      </c>
      <c r="K107" s="129" t="s">
        <v>127</v>
      </c>
      <c r="L107" s="31"/>
      <c r="M107" s="134" t="s">
        <v>3</v>
      </c>
      <c r="N107" s="135" t="s">
        <v>46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128</v>
      </c>
      <c r="AT107" s="138" t="s">
        <v>123</v>
      </c>
      <c r="AU107" s="138" t="s">
        <v>84</v>
      </c>
      <c r="AY107" s="16" t="s">
        <v>120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22</v>
      </c>
      <c r="BK107" s="139">
        <f>ROUND(I107*H107,2)</f>
        <v>0</v>
      </c>
      <c r="BL107" s="16" t="s">
        <v>128</v>
      </c>
      <c r="BM107" s="138" t="s">
        <v>162</v>
      </c>
    </row>
    <row r="108" spans="2:65" s="1" customFormat="1" ht="10">
      <c r="B108" s="31"/>
      <c r="D108" s="140" t="s">
        <v>130</v>
      </c>
      <c r="F108" s="141" t="s">
        <v>161</v>
      </c>
      <c r="I108" s="142"/>
      <c r="L108" s="31"/>
      <c r="M108" s="143"/>
      <c r="T108" s="52"/>
      <c r="AT108" s="16" t="s">
        <v>130</v>
      </c>
      <c r="AU108" s="16" t="s">
        <v>84</v>
      </c>
    </row>
    <row r="109" spans="2:65" s="1" customFormat="1" ht="10">
      <c r="B109" s="31"/>
      <c r="D109" s="144" t="s">
        <v>131</v>
      </c>
      <c r="F109" s="145" t="s">
        <v>163</v>
      </c>
      <c r="I109" s="142"/>
      <c r="L109" s="31"/>
      <c r="M109" s="143"/>
      <c r="T109" s="52"/>
      <c r="AT109" s="16" t="s">
        <v>131</v>
      </c>
      <c r="AU109" s="16" t="s">
        <v>84</v>
      </c>
    </row>
    <row r="110" spans="2:65" s="1" customFormat="1" ht="18">
      <c r="B110" s="31"/>
      <c r="D110" s="140" t="s">
        <v>133</v>
      </c>
      <c r="F110" s="146" t="s">
        <v>164</v>
      </c>
      <c r="I110" s="142"/>
      <c r="L110" s="31"/>
      <c r="M110" s="143"/>
      <c r="T110" s="52"/>
      <c r="AT110" s="16" t="s">
        <v>133</v>
      </c>
      <c r="AU110" s="16" t="s">
        <v>84</v>
      </c>
    </row>
    <row r="111" spans="2:65" s="1" customFormat="1" ht="16.5" customHeight="1">
      <c r="B111" s="126"/>
      <c r="C111" s="127" t="s">
        <v>165</v>
      </c>
      <c r="D111" s="127" t="s">
        <v>123</v>
      </c>
      <c r="E111" s="128" t="s">
        <v>166</v>
      </c>
      <c r="F111" s="129" t="s">
        <v>167</v>
      </c>
      <c r="G111" s="130" t="s">
        <v>168</v>
      </c>
      <c r="H111" s="131">
        <v>4</v>
      </c>
      <c r="I111" s="132"/>
      <c r="J111" s="133">
        <f>ROUND(I111*H111,2)</f>
        <v>0</v>
      </c>
      <c r="K111" s="129" t="s">
        <v>127</v>
      </c>
      <c r="L111" s="31"/>
      <c r="M111" s="134" t="s">
        <v>3</v>
      </c>
      <c r="N111" s="135" t="s">
        <v>46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128</v>
      </c>
      <c r="AT111" s="138" t="s">
        <v>123</v>
      </c>
      <c r="AU111" s="138" t="s">
        <v>84</v>
      </c>
      <c r="AY111" s="16" t="s">
        <v>120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22</v>
      </c>
      <c r="BK111" s="139">
        <f>ROUND(I111*H111,2)</f>
        <v>0</v>
      </c>
      <c r="BL111" s="16" t="s">
        <v>128</v>
      </c>
      <c r="BM111" s="138" t="s">
        <v>169</v>
      </c>
    </row>
    <row r="112" spans="2:65" s="1" customFormat="1" ht="10">
      <c r="B112" s="31"/>
      <c r="D112" s="140" t="s">
        <v>130</v>
      </c>
      <c r="F112" s="141" t="s">
        <v>167</v>
      </c>
      <c r="I112" s="142"/>
      <c r="L112" s="31"/>
      <c r="M112" s="143"/>
      <c r="T112" s="52"/>
      <c r="AT112" s="16" t="s">
        <v>130</v>
      </c>
      <c r="AU112" s="16" t="s">
        <v>84</v>
      </c>
    </row>
    <row r="113" spans="2:65" s="1" customFormat="1" ht="10">
      <c r="B113" s="31"/>
      <c r="D113" s="144" t="s">
        <v>131</v>
      </c>
      <c r="F113" s="145" t="s">
        <v>170</v>
      </c>
      <c r="I113" s="142"/>
      <c r="L113" s="31"/>
      <c r="M113" s="143"/>
      <c r="T113" s="52"/>
      <c r="AT113" s="16" t="s">
        <v>131</v>
      </c>
      <c r="AU113" s="16" t="s">
        <v>84</v>
      </c>
    </row>
    <row r="114" spans="2:65" s="1" customFormat="1" ht="18">
      <c r="B114" s="31"/>
      <c r="D114" s="140" t="s">
        <v>133</v>
      </c>
      <c r="F114" s="146" t="s">
        <v>171</v>
      </c>
      <c r="I114" s="142"/>
      <c r="L114" s="31"/>
      <c r="M114" s="143"/>
      <c r="T114" s="52"/>
      <c r="AT114" s="16" t="s">
        <v>133</v>
      </c>
      <c r="AU114" s="16" t="s">
        <v>84</v>
      </c>
    </row>
    <row r="115" spans="2:65" s="1" customFormat="1" ht="16.5" customHeight="1">
      <c r="B115" s="126"/>
      <c r="C115" s="127" t="s">
        <v>172</v>
      </c>
      <c r="D115" s="127" t="s">
        <v>123</v>
      </c>
      <c r="E115" s="128" t="s">
        <v>173</v>
      </c>
      <c r="F115" s="129" t="s">
        <v>174</v>
      </c>
      <c r="G115" s="130" t="s">
        <v>126</v>
      </c>
      <c r="H115" s="131">
        <v>1</v>
      </c>
      <c r="I115" s="132"/>
      <c r="J115" s="133">
        <f>ROUND(I115*H115,2)</f>
        <v>0</v>
      </c>
      <c r="K115" s="129" t="s">
        <v>127</v>
      </c>
      <c r="L115" s="31"/>
      <c r="M115" s="134" t="s">
        <v>3</v>
      </c>
      <c r="N115" s="135" t="s">
        <v>46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128</v>
      </c>
      <c r="AT115" s="138" t="s">
        <v>123</v>
      </c>
      <c r="AU115" s="138" t="s">
        <v>84</v>
      </c>
      <c r="AY115" s="16" t="s">
        <v>120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22</v>
      </c>
      <c r="BK115" s="139">
        <f>ROUND(I115*H115,2)</f>
        <v>0</v>
      </c>
      <c r="BL115" s="16" t="s">
        <v>128</v>
      </c>
      <c r="BM115" s="138" t="s">
        <v>175</v>
      </c>
    </row>
    <row r="116" spans="2:65" s="1" customFormat="1" ht="10">
      <c r="B116" s="31"/>
      <c r="D116" s="140" t="s">
        <v>130</v>
      </c>
      <c r="F116" s="141" t="s">
        <v>174</v>
      </c>
      <c r="I116" s="142"/>
      <c r="L116" s="31"/>
      <c r="M116" s="143"/>
      <c r="T116" s="52"/>
      <c r="AT116" s="16" t="s">
        <v>130</v>
      </c>
      <c r="AU116" s="16" t="s">
        <v>84</v>
      </c>
    </row>
    <row r="117" spans="2:65" s="1" customFormat="1" ht="10">
      <c r="B117" s="31"/>
      <c r="D117" s="144" t="s">
        <v>131</v>
      </c>
      <c r="F117" s="145" t="s">
        <v>176</v>
      </c>
      <c r="I117" s="142"/>
      <c r="L117" s="31"/>
      <c r="M117" s="143"/>
      <c r="T117" s="52"/>
      <c r="AT117" s="16" t="s">
        <v>131</v>
      </c>
      <c r="AU117" s="16" t="s">
        <v>84</v>
      </c>
    </row>
    <row r="118" spans="2:65" s="1" customFormat="1" ht="18">
      <c r="B118" s="31"/>
      <c r="D118" s="140" t="s">
        <v>133</v>
      </c>
      <c r="F118" s="146" t="s">
        <v>177</v>
      </c>
      <c r="I118" s="142"/>
      <c r="L118" s="31"/>
      <c r="M118" s="143"/>
      <c r="T118" s="52"/>
      <c r="AT118" s="16" t="s">
        <v>133</v>
      </c>
      <c r="AU118" s="16" t="s">
        <v>84</v>
      </c>
    </row>
    <row r="119" spans="2:65" s="1" customFormat="1" ht="16.5" customHeight="1">
      <c r="B119" s="126"/>
      <c r="C119" s="127" t="s">
        <v>178</v>
      </c>
      <c r="D119" s="127" t="s">
        <v>123</v>
      </c>
      <c r="E119" s="128" t="s">
        <v>179</v>
      </c>
      <c r="F119" s="129" t="s">
        <v>180</v>
      </c>
      <c r="G119" s="130" t="s">
        <v>126</v>
      </c>
      <c r="H119" s="131">
        <v>1</v>
      </c>
      <c r="I119" s="132"/>
      <c r="J119" s="133">
        <f>ROUND(I119*H119,2)</f>
        <v>0</v>
      </c>
      <c r="K119" s="129" t="s">
        <v>3</v>
      </c>
      <c r="L119" s="31"/>
      <c r="M119" s="134" t="s">
        <v>3</v>
      </c>
      <c r="N119" s="135" t="s">
        <v>46</v>
      </c>
      <c r="P119" s="136">
        <f>O119*H119</f>
        <v>0</v>
      </c>
      <c r="Q119" s="136">
        <v>0</v>
      </c>
      <c r="R119" s="136">
        <f>Q119*H119</f>
        <v>0</v>
      </c>
      <c r="S119" s="136">
        <v>0</v>
      </c>
      <c r="T119" s="137">
        <f>S119*H119</f>
        <v>0</v>
      </c>
      <c r="AR119" s="138" t="s">
        <v>128</v>
      </c>
      <c r="AT119" s="138" t="s">
        <v>123</v>
      </c>
      <c r="AU119" s="138" t="s">
        <v>84</v>
      </c>
      <c r="AY119" s="16" t="s">
        <v>120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22</v>
      </c>
      <c r="BK119" s="139">
        <f>ROUND(I119*H119,2)</f>
        <v>0</v>
      </c>
      <c r="BL119" s="16" t="s">
        <v>128</v>
      </c>
      <c r="BM119" s="138" t="s">
        <v>181</v>
      </c>
    </row>
    <row r="120" spans="2:65" s="1" customFormat="1" ht="10">
      <c r="B120" s="31"/>
      <c r="D120" s="140" t="s">
        <v>130</v>
      </c>
      <c r="F120" s="141" t="s">
        <v>180</v>
      </c>
      <c r="I120" s="142"/>
      <c r="L120" s="31"/>
      <c r="M120" s="143"/>
      <c r="T120" s="52"/>
      <c r="AT120" s="16" t="s">
        <v>130</v>
      </c>
      <c r="AU120" s="16" t="s">
        <v>84</v>
      </c>
    </row>
    <row r="121" spans="2:65" s="1" customFormat="1" ht="10">
      <c r="B121" s="31"/>
      <c r="D121" s="140" t="s">
        <v>133</v>
      </c>
      <c r="F121" s="146"/>
      <c r="I121" s="142"/>
      <c r="L121" s="31"/>
      <c r="M121" s="143"/>
      <c r="T121" s="52"/>
      <c r="AT121" s="16" t="s">
        <v>133</v>
      </c>
      <c r="AU121" s="16" t="s">
        <v>84</v>
      </c>
    </row>
    <row r="122" spans="2:65" s="11" customFormat="1" ht="22.75" customHeight="1">
      <c r="B122" s="114"/>
      <c r="D122" s="115" t="s">
        <v>74</v>
      </c>
      <c r="E122" s="124" t="s">
        <v>182</v>
      </c>
      <c r="F122" s="124" t="s">
        <v>183</v>
      </c>
      <c r="I122" s="117"/>
      <c r="J122" s="125">
        <f>BK122</f>
        <v>0</v>
      </c>
      <c r="L122" s="114"/>
      <c r="M122" s="119"/>
      <c r="P122" s="120">
        <f>SUM(P123:P125)</f>
        <v>0</v>
      </c>
      <c r="R122" s="120">
        <f>SUM(R123:R125)</f>
        <v>0</v>
      </c>
      <c r="T122" s="121">
        <f>SUM(T123:T125)</f>
        <v>0</v>
      </c>
      <c r="AR122" s="115" t="s">
        <v>119</v>
      </c>
      <c r="AT122" s="122" t="s">
        <v>74</v>
      </c>
      <c r="AU122" s="122" t="s">
        <v>22</v>
      </c>
      <c r="AY122" s="115" t="s">
        <v>120</v>
      </c>
      <c r="BK122" s="123">
        <f>SUM(BK123:BK125)</f>
        <v>0</v>
      </c>
    </row>
    <row r="123" spans="2:65" s="1" customFormat="1" ht="16.5" customHeight="1">
      <c r="B123" s="126"/>
      <c r="C123" s="127" t="s">
        <v>27</v>
      </c>
      <c r="D123" s="127" t="s">
        <v>123</v>
      </c>
      <c r="E123" s="128" t="s">
        <v>184</v>
      </c>
      <c r="F123" s="129" t="s">
        <v>185</v>
      </c>
      <c r="G123" s="130" t="s">
        <v>186</v>
      </c>
      <c r="H123" s="131">
        <v>1</v>
      </c>
      <c r="I123" s="132"/>
      <c r="J123" s="133">
        <f>ROUND(I123*H123,2)</f>
        <v>0</v>
      </c>
      <c r="K123" s="129" t="s">
        <v>127</v>
      </c>
      <c r="L123" s="31"/>
      <c r="M123" s="134" t="s">
        <v>3</v>
      </c>
      <c r="N123" s="135" t="s">
        <v>46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128</v>
      </c>
      <c r="AT123" s="138" t="s">
        <v>123</v>
      </c>
      <c r="AU123" s="138" t="s">
        <v>84</v>
      </c>
      <c r="AY123" s="16" t="s">
        <v>120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22</v>
      </c>
      <c r="BK123" s="139">
        <f>ROUND(I123*H123,2)</f>
        <v>0</v>
      </c>
      <c r="BL123" s="16" t="s">
        <v>128</v>
      </c>
      <c r="BM123" s="138" t="s">
        <v>187</v>
      </c>
    </row>
    <row r="124" spans="2:65" s="1" customFormat="1" ht="10">
      <c r="B124" s="31"/>
      <c r="D124" s="140" t="s">
        <v>130</v>
      </c>
      <c r="F124" s="141" t="s">
        <v>185</v>
      </c>
      <c r="I124" s="142"/>
      <c r="L124" s="31"/>
      <c r="M124" s="143"/>
      <c r="T124" s="52"/>
      <c r="AT124" s="16" t="s">
        <v>130</v>
      </c>
      <c r="AU124" s="16" t="s">
        <v>84</v>
      </c>
    </row>
    <row r="125" spans="2:65" s="1" customFormat="1" ht="10">
      <c r="B125" s="31"/>
      <c r="D125" s="144" t="s">
        <v>131</v>
      </c>
      <c r="F125" s="145" t="s">
        <v>188</v>
      </c>
      <c r="I125" s="142"/>
      <c r="L125" s="31"/>
      <c r="M125" s="147"/>
      <c r="N125" s="148"/>
      <c r="O125" s="148"/>
      <c r="P125" s="148"/>
      <c r="Q125" s="148"/>
      <c r="R125" s="148"/>
      <c r="S125" s="148"/>
      <c r="T125" s="149"/>
      <c r="AT125" s="16" t="s">
        <v>131</v>
      </c>
      <c r="AU125" s="16" t="s">
        <v>84</v>
      </c>
    </row>
    <row r="126" spans="2:65" s="1" customFormat="1" ht="7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31"/>
    </row>
  </sheetData>
  <autoFilter ref="C83:K125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3" r:id="rId2" xr:uid="{00000000-0004-0000-0100-000001000000}"/>
    <hyperlink ref="F97" r:id="rId3" xr:uid="{00000000-0004-0000-0100-000002000000}"/>
    <hyperlink ref="F102" r:id="rId4" xr:uid="{00000000-0004-0000-0100-000003000000}"/>
    <hyperlink ref="F109" r:id="rId5" xr:uid="{00000000-0004-0000-0100-000004000000}"/>
    <hyperlink ref="F113" r:id="rId6" xr:uid="{00000000-0004-0000-0100-000005000000}"/>
    <hyperlink ref="F117" r:id="rId7" xr:uid="{00000000-0004-0000-0100-000006000000}"/>
    <hyperlink ref="F125" r:id="rId8" xr:uid="{00000000-0004-0000-01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62"/>
  <sheetViews>
    <sheetView showGridLines="0" topLeftCell="A66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18" t="s">
        <v>6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87</v>
      </c>
      <c r="AZ2" s="150" t="s">
        <v>189</v>
      </c>
      <c r="BA2" s="150" t="s">
        <v>190</v>
      </c>
      <c r="BB2" s="150" t="s">
        <v>191</v>
      </c>
      <c r="BC2" s="150" t="s">
        <v>192</v>
      </c>
      <c r="BD2" s="150" t="s">
        <v>84</v>
      </c>
    </row>
    <row r="3" spans="2:5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  <c r="AZ3" s="150" t="s">
        <v>193</v>
      </c>
      <c r="BA3" s="150" t="s">
        <v>194</v>
      </c>
      <c r="BB3" s="150" t="s">
        <v>195</v>
      </c>
      <c r="BC3" s="150" t="s">
        <v>196</v>
      </c>
      <c r="BD3" s="150" t="s">
        <v>140</v>
      </c>
    </row>
    <row r="4" spans="2:56" ht="25" customHeight="1">
      <c r="B4" s="19"/>
      <c r="D4" s="20" t="s">
        <v>91</v>
      </c>
      <c r="L4" s="19"/>
      <c r="M4" s="84" t="s">
        <v>11</v>
      </c>
      <c r="AT4" s="16" t="s">
        <v>4</v>
      </c>
    </row>
    <row r="5" spans="2:56" ht="7" customHeight="1">
      <c r="B5" s="19"/>
      <c r="L5" s="19"/>
    </row>
    <row r="6" spans="2:56" ht="12" customHeight="1">
      <c r="B6" s="19"/>
      <c r="D6" s="26" t="s">
        <v>17</v>
      </c>
      <c r="L6" s="19"/>
    </row>
    <row r="7" spans="2:56" ht="16.5" customHeight="1">
      <c r="B7" s="19"/>
      <c r="E7" s="219" t="str">
        <f>'Rekapitulace stavby'!K6</f>
        <v>stavba polní cesty HPC3 v k.ú. Radíč</v>
      </c>
      <c r="F7" s="220"/>
      <c r="G7" s="220"/>
      <c r="H7" s="220"/>
      <c r="L7" s="19"/>
    </row>
    <row r="8" spans="2:56" s="1" customFormat="1" ht="12" customHeight="1">
      <c r="B8" s="31"/>
      <c r="D8" s="26" t="s">
        <v>92</v>
      </c>
      <c r="L8" s="31"/>
    </row>
    <row r="9" spans="2:56" s="1" customFormat="1" ht="16.5" customHeight="1">
      <c r="B9" s="31"/>
      <c r="E9" s="200" t="s">
        <v>197</v>
      </c>
      <c r="F9" s="221"/>
      <c r="G9" s="221"/>
      <c r="H9" s="221"/>
      <c r="L9" s="31"/>
    </row>
    <row r="10" spans="2:56" s="1" customFormat="1" ht="10">
      <c r="B10" s="31"/>
      <c r="L10" s="31"/>
    </row>
    <row r="11" spans="2:56" s="1" customFormat="1" ht="12" customHeight="1">
      <c r="B11" s="31"/>
      <c r="D11" s="26" t="s">
        <v>20</v>
      </c>
      <c r="F11" s="24" t="s">
        <v>3</v>
      </c>
      <c r="I11" s="26" t="s">
        <v>21</v>
      </c>
      <c r="J11" s="24" t="s">
        <v>3</v>
      </c>
      <c r="L11" s="31"/>
    </row>
    <row r="12" spans="2:5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3. 8. 2021</v>
      </c>
      <c r="L12" s="31"/>
    </row>
    <row r="13" spans="2:56" s="1" customFormat="1" ht="10.75" customHeight="1">
      <c r="B13" s="31"/>
      <c r="L13" s="31"/>
    </row>
    <row r="14" spans="2:56" s="1" customFormat="1" ht="12" customHeight="1">
      <c r="B14" s="31"/>
      <c r="D14" s="26" t="s">
        <v>29</v>
      </c>
      <c r="I14" s="26" t="s">
        <v>30</v>
      </c>
      <c r="J14" s="24" t="s">
        <v>3</v>
      </c>
      <c r="L14" s="31"/>
    </row>
    <row r="15" spans="2:56" s="1" customFormat="1" ht="18" customHeight="1">
      <c r="B15" s="31"/>
      <c r="E15" s="24" t="s">
        <v>31</v>
      </c>
      <c r="I15" s="26" t="s">
        <v>32</v>
      </c>
      <c r="J15" s="24" t="s">
        <v>3</v>
      </c>
      <c r="L15" s="31"/>
    </row>
    <row r="16" spans="2:56" s="1" customFormat="1" ht="7" customHeight="1">
      <c r="B16" s="31"/>
      <c r="L16" s="31"/>
    </row>
    <row r="17" spans="2:12" s="1" customFormat="1" ht="12" customHeight="1">
      <c r="B17" s="31"/>
      <c r="D17" s="26" t="s">
        <v>33</v>
      </c>
      <c r="I17" s="26" t="s">
        <v>30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32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35</v>
      </c>
      <c r="I20" s="26" t="s">
        <v>30</v>
      </c>
      <c r="J20" s="24" t="s">
        <v>3</v>
      </c>
      <c r="L20" s="31"/>
    </row>
    <row r="21" spans="2:12" s="1" customFormat="1" ht="18" customHeight="1">
      <c r="B21" s="31"/>
      <c r="E21" s="24" t="s">
        <v>36</v>
      </c>
      <c r="I21" s="26" t="s">
        <v>32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30</v>
      </c>
      <c r="J23" s="24" t="s">
        <v>3</v>
      </c>
      <c r="L23" s="31"/>
    </row>
    <row r="24" spans="2:12" s="1" customFormat="1" ht="18" customHeight="1">
      <c r="B24" s="31"/>
      <c r="E24" s="24" t="s">
        <v>36</v>
      </c>
      <c r="I24" s="26" t="s">
        <v>32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189" t="s">
        <v>3</v>
      </c>
      <c r="F27" s="189"/>
      <c r="G27" s="189"/>
      <c r="H27" s="189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41</v>
      </c>
      <c r="J30" s="62">
        <f>ROUND(J85,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" customHeight="1">
      <c r="B33" s="31"/>
      <c r="D33" s="51" t="s">
        <v>45</v>
      </c>
      <c r="E33" s="26" t="s">
        <v>46</v>
      </c>
      <c r="F33" s="87">
        <f>ROUND((SUM(BE85:BE261)),  2)</f>
        <v>0</v>
      </c>
      <c r="I33" s="88">
        <v>0.21</v>
      </c>
      <c r="J33" s="87">
        <f>ROUND(((SUM(BE85:BE261))*I33),  2)</f>
        <v>0</v>
      </c>
      <c r="L33" s="31"/>
    </row>
    <row r="34" spans="2:12" s="1" customFormat="1" ht="14.4" customHeight="1">
      <c r="B34" s="31"/>
      <c r="E34" s="26" t="s">
        <v>47</v>
      </c>
      <c r="F34" s="87">
        <f>ROUND((SUM(BF85:BF261)),  2)</f>
        <v>0</v>
      </c>
      <c r="I34" s="88">
        <v>0.12</v>
      </c>
      <c r="J34" s="87">
        <f>ROUND(((SUM(BF85:BF261))*I34),  2)</f>
        <v>0</v>
      </c>
      <c r="L34" s="31"/>
    </row>
    <row r="35" spans="2:12" s="1" customFormat="1" ht="14.4" hidden="1" customHeight="1">
      <c r="B35" s="31"/>
      <c r="E35" s="26" t="s">
        <v>48</v>
      </c>
      <c r="F35" s="87">
        <f>ROUND((SUM(BG85:BG261)),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87">
        <f>ROUND((SUM(BH85:BH261)),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87">
        <f>ROUND((SUM(BI85:BI261)),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95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19" t="str">
        <f>E7</f>
        <v>stavba polní cesty HPC3 v k.ú. Radíč</v>
      </c>
      <c r="F48" s="220"/>
      <c r="G48" s="220"/>
      <c r="H48" s="220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00" t="str">
        <f>E9</f>
        <v>803/21-1-1 - SO101 Polní cesta HPC3</v>
      </c>
      <c r="F50" s="221"/>
      <c r="G50" s="221"/>
      <c r="H50" s="22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23</v>
      </c>
      <c r="F52" s="24" t="str">
        <f>F12</f>
        <v xml:space="preserve"> </v>
      </c>
      <c r="I52" s="26" t="s">
        <v>25</v>
      </c>
      <c r="J52" s="48" t="str">
        <f>IF(J12="","",J12)</f>
        <v>3. 8. 2021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29</v>
      </c>
      <c r="F54" s="24" t="str">
        <f>E15</f>
        <v>SPÚ ČR Pobočka Příbram</v>
      </c>
      <c r="I54" s="26" t="s">
        <v>35</v>
      </c>
      <c r="J54" s="29" t="str">
        <f>E21</f>
        <v>NDCon s.r.o.</v>
      </c>
      <c r="L54" s="31"/>
    </row>
    <row r="55" spans="2:47" s="1" customFormat="1" ht="15.15" customHeight="1">
      <c r="B55" s="31"/>
      <c r="C55" s="26" t="s">
        <v>33</v>
      </c>
      <c r="F55" s="24" t="str">
        <f>IF(E18="","",E18)</f>
        <v>Vyplň údaj</v>
      </c>
      <c r="I55" s="26" t="s">
        <v>38</v>
      </c>
      <c r="J55" s="29" t="str">
        <f>E24</f>
        <v>NDCon s.r.o.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96</v>
      </c>
      <c r="D57" s="89"/>
      <c r="E57" s="89"/>
      <c r="F57" s="89"/>
      <c r="G57" s="89"/>
      <c r="H57" s="89"/>
      <c r="I57" s="89"/>
      <c r="J57" s="96" t="s">
        <v>97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73</v>
      </c>
      <c r="J59" s="62">
        <f>J85</f>
        <v>0</v>
      </c>
      <c r="L59" s="31"/>
      <c r="AU59" s="16" t="s">
        <v>98</v>
      </c>
    </row>
    <row r="60" spans="2:47" s="8" customFormat="1" ht="25" customHeight="1">
      <c r="B60" s="98"/>
      <c r="D60" s="99" t="s">
        <v>198</v>
      </c>
      <c r="E60" s="100"/>
      <c r="F60" s="100"/>
      <c r="G60" s="100"/>
      <c r="H60" s="100"/>
      <c r="I60" s="100"/>
      <c r="J60" s="101">
        <f>J86</f>
        <v>0</v>
      </c>
      <c r="L60" s="98"/>
    </row>
    <row r="61" spans="2:47" s="9" customFormat="1" ht="19.899999999999999" customHeight="1">
      <c r="B61" s="102"/>
      <c r="D61" s="103" t="s">
        <v>199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9" customFormat="1" ht="19.899999999999999" customHeight="1">
      <c r="B62" s="102"/>
      <c r="D62" s="103" t="s">
        <v>200</v>
      </c>
      <c r="E62" s="104"/>
      <c r="F62" s="104"/>
      <c r="G62" s="104"/>
      <c r="H62" s="104"/>
      <c r="I62" s="104"/>
      <c r="J62" s="105">
        <f>J173</f>
        <v>0</v>
      </c>
      <c r="L62" s="102"/>
    </row>
    <row r="63" spans="2:47" s="9" customFormat="1" ht="19.899999999999999" customHeight="1">
      <c r="B63" s="102"/>
      <c r="D63" s="103" t="s">
        <v>201</v>
      </c>
      <c r="E63" s="104"/>
      <c r="F63" s="104"/>
      <c r="G63" s="104"/>
      <c r="H63" s="104"/>
      <c r="I63" s="104"/>
      <c r="J63" s="105">
        <f>J219</f>
        <v>0</v>
      </c>
      <c r="L63" s="102"/>
    </row>
    <row r="64" spans="2:47" s="9" customFormat="1" ht="19.899999999999999" customHeight="1">
      <c r="B64" s="102"/>
      <c r="D64" s="103" t="s">
        <v>202</v>
      </c>
      <c r="E64" s="104"/>
      <c r="F64" s="104"/>
      <c r="G64" s="104"/>
      <c r="H64" s="104"/>
      <c r="I64" s="104"/>
      <c r="J64" s="105">
        <f>J252</f>
        <v>0</v>
      </c>
      <c r="L64" s="102"/>
    </row>
    <row r="65" spans="2:12" s="9" customFormat="1" ht="19.899999999999999" customHeight="1">
      <c r="B65" s="102"/>
      <c r="D65" s="103" t="s">
        <v>203</v>
      </c>
      <c r="E65" s="104"/>
      <c r="F65" s="104"/>
      <c r="G65" s="104"/>
      <c r="H65" s="104"/>
      <c r="I65" s="104"/>
      <c r="J65" s="105">
        <f>J258</f>
        <v>0</v>
      </c>
      <c r="L65" s="102"/>
    </row>
    <row r="66" spans="2:12" s="1" customFormat="1" ht="21.75" customHeight="1">
      <c r="B66" s="31"/>
      <c r="L66" s="31"/>
    </row>
    <row r="67" spans="2:12" s="1" customFormat="1" ht="7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31"/>
    </row>
    <row r="71" spans="2:12" s="1" customFormat="1" ht="7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1"/>
    </row>
    <row r="72" spans="2:12" s="1" customFormat="1" ht="25" customHeight="1">
      <c r="B72" s="31"/>
      <c r="C72" s="20" t="s">
        <v>104</v>
      </c>
      <c r="L72" s="31"/>
    </row>
    <row r="73" spans="2:12" s="1" customFormat="1" ht="7" customHeight="1">
      <c r="B73" s="31"/>
      <c r="L73" s="31"/>
    </row>
    <row r="74" spans="2:12" s="1" customFormat="1" ht="12" customHeight="1">
      <c r="B74" s="31"/>
      <c r="C74" s="26" t="s">
        <v>17</v>
      </c>
      <c r="L74" s="31"/>
    </row>
    <row r="75" spans="2:12" s="1" customFormat="1" ht="16.5" customHeight="1">
      <c r="B75" s="31"/>
      <c r="E75" s="219" t="str">
        <f>E7</f>
        <v>stavba polní cesty HPC3 v k.ú. Radíč</v>
      </c>
      <c r="F75" s="220"/>
      <c r="G75" s="220"/>
      <c r="H75" s="220"/>
      <c r="L75" s="31"/>
    </row>
    <row r="76" spans="2:12" s="1" customFormat="1" ht="12" customHeight="1">
      <c r="B76" s="31"/>
      <c r="C76" s="26" t="s">
        <v>92</v>
      </c>
      <c r="L76" s="31"/>
    </row>
    <row r="77" spans="2:12" s="1" customFormat="1" ht="16.5" customHeight="1">
      <c r="B77" s="31"/>
      <c r="E77" s="200" t="str">
        <f>E9</f>
        <v>803/21-1-1 - SO101 Polní cesta HPC3</v>
      </c>
      <c r="F77" s="221"/>
      <c r="G77" s="221"/>
      <c r="H77" s="221"/>
      <c r="L77" s="31"/>
    </row>
    <row r="78" spans="2:12" s="1" customFormat="1" ht="7" customHeight="1">
      <c r="B78" s="31"/>
      <c r="L78" s="31"/>
    </row>
    <row r="79" spans="2:12" s="1" customFormat="1" ht="12" customHeight="1">
      <c r="B79" s="31"/>
      <c r="C79" s="26" t="s">
        <v>23</v>
      </c>
      <c r="F79" s="24" t="str">
        <f>F12</f>
        <v xml:space="preserve"> </v>
      </c>
      <c r="I79" s="26" t="s">
        <v>25</v>
      </c>
      <c r="J79" s="48" t="str">
        <f>IF(J12="","",J12)</f>
        <v>3. 8. 2021</v>
      </c>
      <c r="L79" s="31"/>
    </row>
    <row r="80" spans="2:12" s="1" customFormat="1" ht="7" customHeight="1">
      <c r="B80" s="31"/>
      <c r="L80" s="31"/>
    </row>
    <row r="81" spans="2:65" s="1" customFormat="1" ht="15.15" customHeight="1">
      <c r="B81" s="31"/>
      <c r="C81" s="26" t="s">
        <v>29</v>
      </c>
      <c r="F81" s="24" t="str">
        <f>E15</f>
        <v>SPÚ ČR Pobočka Příbram</v>
      </c>
      <c r="I81" s="26" t="s">
        <v>35</v>
      </c>
      <c r="J81" s="29" t="str">
        <f>E21</f>
        <v>NDCon s.r.o.</v>
      </c>
      <c r="L81" s="31"/>
    </row>
    <row r="82" spans="2:65" s="1" customFormat="1" ht="15.15" customHeight="1">
      <c r="B82" s="31"/>
      <c r="C82" s="26" t="s">
        <v>33</v>
      </c>
      <c r="F82" s="24" t="str">
        <f>IF(E18="","",E18)</f>
        <v>Vyplň údaj</v>
      </c>
      <c r="I82" s="26" t="s">
        <v>38</v>
      </c>
      <c r="J82" s="29" t="str">
        <f>E24</f>
        <v>NDCon s.r.o.</v>
      </c>
      <c r="L82" s="31"/>
    </row>
    <row r="83" spans="2:65" s="1" customFormat="1" ht="10.25" customHeight="1">
      <c r="B83" s="31"/>
      <c r="L83" s="31"/>
    </row>
    <row r="84" spans="2:65" s="10" customFormat="1" ht="29.25" customHeight="1">
      <c r="B84" s="106"/>
      <c r="C84" s="107" t="s">
        <v>105</v>
      </c>
      <c r="D84" s="108" t="s">
        <v>60</v>
      </c>
      <c r="E84" s="108" t="s">
        <v>56</v>
      </c>
      <c r="F84" s="108" t="s">
        <v>57</v>
      </c>
      <c r="G84" s="108" t="s">
        <v>106</v>
      </c>
      <c r="H84" s="108" t="s">
        <v>107</v>
      </c>
      <c r="I84" s="108" t="s">
        <v>108</v>
      </c>
      <c r="J84" s="108" t="s">
        <v>97</v>
      </c>
      <c r="K84" s="109" t="s">
        <v>109</v>
      </c>
      <c r="L84" s="106"/>
      <c r="M84" s="55" t="s">
        <v>3</v>
      </c>
      <c r="N84" s="56" t="s">
        <v>45</v>
      </c>
      <c r="O84" s="56" t="s">
        <v>110</v>
      </c>
      <c r="P84" s="56" t="s">
        <v>111</v>
      </c>
      <c r="Q84" s="56" t="s">
        <v>112</v>
      </c>
      <c r="R84" s="56" t="s">
        <v>113</v>
      </c>
      <c r="S84" s="56" t="s">
        <v>114</v>
      </c>
      <c r="T84" s="57" t="s">
        <v>115</v>
      </c>
    </row>
    <row r="85" spans="2:65" s="1" customFormat="1" ht="22.75" customHeight="1">
      <c r="B85" s="31"/>
      <c r="C85" s="60" t="s">
        <v>116</v>
      </c>
      <c r="J85" s="110">
        <f>BK85</f>
        <v>0</v>
      </c>
      <c r="L85" s="31"/>
      <c r="M85" s="58"/>
      <c r="N85" s="49"/>
      <c r="O85" s="49"/>
      <c r="P85" s="111">
        <f>P86</f>
        <v>0</v>
      </c>
      <c r="Q85" s="49"/>
      <c r="R85" s="111">
        <f>R86</f>
        <v>4720.5053648000012</v>
      </c>
      <c r="S85" s="49"/>
      <c r="T85" s="112">
        <f>T86</f>
        <v>400</v>
      </c>
      <c r="AT85" s="16" t="s">
        <v>74</v>
      </c>
      <c r="AU85" s="16" t="s">
        <v>98</v>
      </c>
      <c r="BK85" s="113">
        <f>BK86</f>
        <v>0</v>
      </c>
    </row>
    <row r="86" spans="2:65" s="11" customFormat="1" ht="25.9" customHeight="1">
      <c r="B86" s="114"/>
      <c r="D86" s="115" t="s">
        <v>74</v>
      </c>
      <c r="E86" s="116" t="s">
        <v>204</v>
      </c>
      <c r="F86" s="116" t="s">
        <v>205</v>
      </c>
      <c r="I86" s="117"/>
      <c r="J86" s="118">
        <f>BK86</f>
        <v>0</v>
      </c>
      <c r="L86" s="114"/>
      <c r="M86" s="119"/>
      <c r="P86" s="120">
        <f>P87+P173+P219+P252+P258</f>
        <v>0</v>
      </c>
      <c r="R86" s="120">
        <f>R87+R173+R219+R252+R258</f>
        <v>4720.5053648000012</v>
      </c>
      <c r="T86" s="121">
        <f>T87+T173+T219+T252+T258</f>
        <v>400</v>
      </c>
      <c r="AR86" s="115" t="s">
        <v>22</v>
      </c>
      <c r="AT86" s="122" t="s">
        <v>74</v>
      </c>
      <c r="AU86" s="122" t="s">
        <v>75</v>
      </c>
      <c r="AY86" s="115" t="s">
        <v>120</v>
      </c>
      <c r="BK86" s="123">
        <f>BK87+BK173+BK219+BK252+BK258</f>
        <v>0</v>
      </c>
    </row>
    <row r="87" spans="2:65" s="11" customFormat="1" ht="22.75" customHeight="1">
      <c r="B87" s="114"/>
      <c r="D87" s="115" t="s">
        <v>74</v>
      </c>
      <c r="E87" s="124" t="s">
        <v>22</v>
      </c>
      <c r="F87" s="124" t="s">
        <v>206</v>
      </c>
      <c r="I87" s="117"/>
      <c r="J87" s="125">
        <f>BK87</f>
        <v>0</v>
      </c>
      <c r="L87" s="114"/>
      <c r="M87" s="119"/>
      <c r="P87" s="120">
        <f>SUM(P88:P172)</f>
        <v>0</v>
      </c>
      <c r="R87" s="120">
        <f>SUM(R88:R172)</f>
        <v>515.86685299999999</v>
      </c>
      <c r="T87" s="121">
        <f>SUM(T88:T172)</f>
        <v>0</v>
      </c>
      <c r="AR87" s="115" t="s">
        <v>22</v>
      </c>
      <c r="AT87" s="122" t="s">
        <v>74</v>
      </c>
      <c r="AU87" s="122" t="s">
        <v>22</v>
      </c>
      <c r="AY87" s="115" t="s">
        <v>120</v>
      </c>
      <c r="BK87" s="123">
        <f>SUM(BK88:BK172)</f>
        <v>0</v>
      </c>
    </row>
    <row r="88" spans="2:65" s="1" customFormat="1" ht="37.75" customHeight="1">
      <c r="B88" s="126"/>
      <c r="C88" s="127" t="s">
        <v>22</v>
      </c>
      <c r="D88" s="127" t="s">
        <v>123</v>
      </c>
      <c r="E88" s="128" t="s">
        <v>207</v>
      </c>
      <c r="F88" s="129" t="s">
        <v>208</v>
      </c>
      <c r="G88" s="130" t="s">
        <v>191</v>
      </c>
      <c r="H88" s="131">
        <v>350</v>
      </c>
      <c r="I88" s="132"/>
      <c r="J88" s="133">
        <f>ROUND(I88*H88,2)</f>
        <v>0</v>
      </c>
      <c r="K88" s="129" t="s">
        <v>127</v>
      </c>
      <c r="L88" s="31"/>
      <c r="M88" s="134" t="s">
        <v>3</v>
      </c>
      <c r="N88" s="135" t="s">
        <v>46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148</v>
      </c>
      <c r="AT88" s="138" t="s">
        <v>123</v>
      </c>
      <c r="AU88" s="138" t="s">
        <v>84</v>
      </c>
      <c r="AY88" s="16" t="s">
        <v>120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6" t="s">
        <v>22</v>
      </c>
      <c r="BK88" s="139">
        <f>ROUND(I88*H88,2)</f>
        <v>0</v>
      </c>
      <c r="BL88" s="16" t="s">
        <v>148</v>
      </c>
      <c r="BM88" s="138" t="s">
        <v>209</v>
      </c>
    </row>
    <row r="89" spans="2:65" s="1" customFormat="1" ht="27">
      <c r="B89" s="31"/>
      <c r="D89" s="140" t="s">
        <v>130</v>
      </c>
      <c r="F89" s="141" t="s">
        <v>210</v>
      </c>
      <c r="I89" s="142"/>
      <c r="L89" s="31"/>
      <c r="M89" s="143"/>
      <c r="T89" s="52"/>
      <c r="AT89" s="16" t="s">
        <v>130</v>
      </c>
      <c r="AU89" s="16" t="s">
        <v>84</v>
      </c>
    </row>
    <row r="90" spans="2:65" s="1" customFormat="1" ht="10">
      <c r="B90" s="31"/>
      <c r="D90" s="144" t="s">
        <v>131</v>
      </c>
      <c r="F90" s="145" t="s">
        <v>211</v>
      </c>
      <c r="I90" s="142"/>
      <c r="L90" s="31"/>
      <c r="M90" s="143"/>
      <c r="T90" s="52"/>
      <c r="AT90" s="16" t="s">
        <v>131</v>
      </c>
      <c r="AU90" s="16" t="s">
        <v>84</v>
      </c>
    </row>
    <row r="91" spans="2:65" s="1" customFormat="1" ht="18">
      <c r="B91" s="31"/>
      <c r="D91" s="140" t="s">
        <v>133</v>
      </c>
      <c r="F91" s="146" t="s">
        <v>212</v>
      </c>
      <c r="I91" s="142"/>
      <c r="L91" s="31"/>
      <c r="M91" s="143"/>
      <c r="T91" s="52"/>
      <c r="AT91" s="16" t="s">
        <v>133</v>
      </c>
      <c r="AU91" s="16" t="s">
        <v>84</v>
      </c>
    </row>
    <row r="92" spans="2:65" s="12" customFormat="1" ht="10">
      <c r="B92" s="151"/>
      <c r="D92" s="140" t="s">
        <v>213</v>
      </c>
      <c r="E92" s="152" t="s">
        <v>3</v>
      </c>
      <c r="F92" s="153" t="s">
        <v>214</v>
      </c>
      <c r="H92" s="154">
        <v>350</v>
      </c>
      <c r="I92" s="155"/>
      <c r="L92" s="151"/>
      <c r="M92" s="156"/>
      <c r="T92" s="157"/>
      <c r="AT92" s="152" t="s">
        <v>213</v>
      </c>
      <c r="AU92" s="152" t="s">
        <v>84</v>
      </c>
      <c r="AV92" s="12" t="s">
        <v>84</v>
      </c>
      <c r="AW92" s="12" t="s">
        <v>37</v>
      </c>
      <c r="AX92" s="12" t="s">
        <v>22</v>
      </c>
      <c r="AY92" s="152" t="s">
        <v>120</v>
      </c>
    </row>
    <row r="93" spans="2:65" s="1" customFormat="1" ht="24.15" customHeight="1">
      <c r="B93" s="126"/>
      <c r="C93" s="127" t="s">
        <v>84</v>
      </c>
      <c r="D93" s="127" t="s">
        <v>123</v>
      </c>
      <c r="E93" s="128" t="s">
        <v>215</v>
      </c>
      <c r="F93" s="129" t="s">
        <v>216</v>
      </c>
      <c r="G93" s="130" t="s">
        <v>217</v>
      </c>
      <c r="H93" s="131">
        <v>8</v>
      </c>
      <c r="I93" s="132"/>
      <c r="J93" s="133">
        <f>ROUND(I93*H93,2)</f>
        <v>0</v>
      </c>
      <c r="K93" s="129" t="s">
        <v>127</v>
      </c>
      <c r="L93" s="31"/>
      <c r="M93" s="134" t="s">
        <v>3</v>
      </c>
      <c r="N93" s="135" t="s">
        <v>46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148</v>
      </c>
      <c r="AT93" s="138" t="s">
        <v>123</v>
      </c>
      <c r="AU93" s="138" t="s">
        <v>84</v>
      </c>
      <c r="AY93" s="16" t="s">
        <v>120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22</v>
      </c>
      <c r="BK93" s="139">
        <f>ROUND(I93*H93,2)</f>
        <v>0</v>
      </c>
      <c r="BL93" s="16" t="s">
        <v>148</v>
      </c>
      <c r="BM93" s="138" t="s">
        <v>218</v>
      </c>
    </row>
    <row r="94" spans="2:65" s="1" customFormat="1" ht="18">
      <c r="B94" s="31"/>
      <c r="D94" s="140" t="s">
        <v>130</v>
      </c>
      <c r="F94" s="141" t="s">
        <v>219</v>
      </c>
      <c r="I94" s="142"/>
      <c r="L94" s="31"/>
      <c r="M94" s="143"/>
      <c r="T94" s="52"/>
      <c r="AT94" s="16" t="s">
        <v>130</v>
      </c>
      <c r="AU94" s="16" t="s">
        <v>84</v>
      </c>
    </row>
    <row r="95" spans="2:65" s="1" customFormat="1" ht="10">
      <c r="B95" s="31"/>
      <c r="D95" s="144" t="s">
        <v>131</v>
      </c>
      <c r="F95" s="145" t="s">
        <v>220</v>
      </c>
      <c r="I95" s="142"/>
      <c r="L95" s="31"/>
      <c r="M95" s="143"/>
      <c r="T95" s="52"/>
      <c r="AT95" s="16" t="s">
        <v>131</v>
      </c>
      <c r="AU95" s="16" t="s">
        <v>84</v>
      </c>
    </row>
    <row r="96" spans="2:65" s="1" customFormat="1" ht="18">
      <c r="B96" s="31"/>
      <c r="D96" s="140" t="s">
        <v>133</v>
      </c>
      <c r="F96" s="146" t="s">
        <v>221</v>
      </c>
      <c r="I96" s="142"/>
      <c r="L96" s="31"/>
      <c r="M96" s="143"/>
      <c r="T96" s="52"/>
      <c r="AT96" s="16" t="s">
        <v>133</v>
      </c>
      <c r="AU96" s="16" t="s">
        <v>84</v>
      </c>
    </row>
    <row r="97" spans="2:65" s="12" customFormat="1" ht="10">
      <c r="B97" s="151"/>
      <c r="D97" s="140" t="s">
        <v>213</v>
      </c>
      <c r="E97" s="152" t="s">
        <v>3</v>
      </c>
      <c r="F97" s="153" t="s">
        <v>172</v>
      </c>
      <c r="H97" s="154">
        <v>8</v>
      </c>
      <c r="I97" s="155"/>
      <c r="L97" s="151"/>
      <c r="M97" s="156"/>
      <c r="T97" s="157"/>
      <c r="AT97" s="152" t="s">
        <v>213</v>
      </c>
      <c r="AU97" s="152" t="s">
        <v>84</v>
      </c>
      <c r="AV97" s="12" t="s">
        <v>84</v>
      </c>
      <c r="AW97" s="12" t="s">
        <v>37</v>
      </c>
      <c r="AX97" s="12" t="s">
        <v>22</v>
      </c>
      <c r="AY97" s="152" t="s">
        <v>120</v>
      </c>
    </row>
    <row r="98" spans="2:65" s="1" customFormat="1" ht="24.15" customHeight="1">
      <c r="B98" s="126"/>
      <c r="C98" s="127" t="s">
        <v>140</v>
      </c>
      <c r="D98" s="127" t="s">
        <v>123</v>
      </c>
      <c r="E98" s="128" t="s">
        <v>222</v>
      </c>
      <c r="F98" s="129" t="s">
        <v>223</v>
      </c>
      <c r="G98" s="130" t="s">
        <v>217</v>
      </c>
      <c r="H98" s="131">
        <v>2</v>
      </c>
      <c r="I98" s="132"/>
      <c r="J98" s="133">
        <f>ROUND(I98*H98,2)</f>
        <v>0</v>
      </c>
      <c r="K98" s="129" t="s">
        <v>127</v>
      </c>
      <c r="L98" s="31"/>
      <c r="M98" s="134" t="s">
        <v>3</v>
      </c>
      <c r="N98" s="135" t="s">
        <v>46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148</v>
      </c>
      <c r="AT98" s="138" t="s">
        <v>123</v>
      </c>
      <c r="AU98" s="138" t="s">
        <v>84</v>
      </c>
      <c r="AY98" s="16" t="s">
        <v>120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22</v>
      </c>
      <c r="BK98" s="139">
        <f>ROUND(I98*H98,2)</f>
        <v>0</v>
      </c>
      <c r="BL98" s="16" t="s">
        <v>148</v>
      </c>
      <c r="BM98" s="138" t="s">
        <v>224</v>
      </c>
    </row>
    <row r="99" spans="2:65" s="1" customFormat="1" ht="18">
      <c r="B99" s="31"/>
      <c r="D99" s="140" t="s">
        <v>130</v>
      </c>
      <c r="F99" s="141" t="s">
        <v>225</v>
      </c>
      <c r="I99" s="142"/>
      <c r="L99" s="31"/>
      <c r="M99" s="143"/>
      <c r="T99" s="52"/>
      <c r="AT99" s="16" t="s">
        <v>130</v>
      </c>
      <c r="AU99" s="16" t="s">
        <v>84</v>
      </c>
    </row>
    <row r="100" spans="2:65" s="1" customFormat="1" ht="10">
      <c r="B100" s="31"/>
      <c r="D100" s="144" t="s">
        <v>131</v>
      </c>
      <c r="F100" s="145" t="s">
        <v>226</v>
      </c>
      <c r="I100" s="142"/>
      <c r="L100" s="31"/>
      <c r="M100" s="143"/>
      <c r="T100" s="52"/>
      <c r="AT100" s="16" t="s">
        <v>131</v>
      </c>
      <c r="AU100" s="16" t="s">
        <v>84</v>
      </c>
    </row>
    <row r="101" spans="2:65" s="12" customFormat="1" ht="10">
      <c r="B101" s="151"/>
      <c r="D101" s="140" t="s">
        <v>213</v>
      </c>
      <c r="E101" s="152" t="s">
        <v>3</v>
      </c>
      <c r="F101" s="153" t="s">
        <v>84</v>
      </c>
      <c r="H101" s="154">
        <v>2</v>
      </c>
      <c r="I101" s="155"/>
      <c r="L101" s="151"/>
      <c r="M101" s="156"/>
      <c r="T101" s="157"/>
      <c r="AT101" s="152" t="s">
        <v>213</v>
      </c>
      <c r="AU101" s="152" t="s">
        <v>84</v>
      </c>
      <c r="AV101" s="12" t="s">
        <v>84</v>
      </c>
      <c r="AW101" s="12" t="s">
        <v>37</v>
      </c>
      <c r="AX101" s="12" t="s">
        <v>22</v>
      </c>
      <c r="AY101" s="152" t="s">
        <v>120</v>
      </c>
    </row>
    <row r="102" spans="2:65" s="1" customFormat="1" ht="33" customHeight="1">
      <c r="B102" s="126"/>
      <c r="C102" s="127" t="s">
        <v>148</v>
      </c>
      <c r="D102" s="127" t="s">
        <v>123</v>
      </c>
      <c r="E102" s="128" t="s">
        <v>227</v>
      </c>
      <c r="F102" s="129" t="s">
        <v>228</v>
      </c>
      <c r="G102" s="130" t="s">
        <v>217</v>
      </c>
      <c r="H102" s="131">
        <v>8</v>
      </c>
      <c r="I102" s="132"/>
      <c r="J102" s="133">
        <f>ROUND(I102*H102,2)</f>
        <v>0</v>
      </c>
      <c r="K102" s="129" t="s">
        <v>127</v>
      </c>
      <c r="L102" s="31"/>
      <c r="M102" s="134" t="s">
        <v>3</v>
      </c>
      <c r="N102" s="135" t="s">
        <v>46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148</v>
      </c>
      <c r="AT102" s="138" t="s">
        <v>123</v>
      </c>
      <c r="AU102" s="138" t="s">
        <v>84</v>
      </c>
      <c r="AY102" s="16" t="s">
        <v>120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22</v>
      </c>
      <c r="BK102" s="139">
        <f>ROUND(I102*H102,2)</f>
        <v>0</v>
      </c>
      <c r="BL102" s="16" t="s">
        <v>148</v>
      </c>
      <c r="BM102" s="138" t="s">
        <v>229</v>
      </c>
    </row>
    <row r="103" spans="2:65" s="1" customFormat="1" ht="18">
      <c r="B103" s="31"/>
      <c r="D103" s="140" t="s">
        <v>130</v>
      </c>
      <c r="F103" s="141" t="s">
        <v>230</v>
      </c>
      <c r="I103" s="142"/>
      <c r="L103" s="31"/>
      <c r="M103" s="143"/>
      <c r="T103" s="52"/>
      <c r="AT103" s="16" t="s">
        <v>130</v>
      </c>
      <c r="AU103" s="16" t="s">
        <v>84</v>
      </c>
    </row>
    <row r="104" spans="2:65" s="1" customFormat="1" ht="10">
      <c r="B104" s="31"/>
      <c r="D104" s="144" t="s">
        <v>131</v>
      </c>
      <c r="F104" s="145" t="s">
        <v>231</v>
      </c>
      <c r="I104" s="142"/>
      <c r="L104" s="31"/>
      <c r="M104" s="143"/>
      <c r="T104" s="52"/>
      <c r="AT104" s="16" t="s">
        <v>131</v>
      </c>
      <c r="AU104" s="16" t="s">
        <v>84</v>
      </c>
    </row>
    <row r="105" spans="2:65" s="12" customFormat="1" ht="10">
      <c r="B105" s="151"/>
      <c r="D105" s="140" t="s">
        <v>213</v>
      </c>
      <c r="E105" s="152" t="s">
        <v>3</v>
      </c>
      <c r="F105" s="153" t="s">
        <v>172</v>
      </c>
      <c r="H105" s="154">
        <v>8</v>
      </c>
      <c r="I105" s="155"/>
      <c r="L105" s="151"/>
      <c r="M105" s="156"/>
      <c r="T105" s="157"/>
      <c r="AT105" s="152" t="s">
        <v>213</v>
      </c>
      <c r="AU105" s="152" t="s">
        <v>84</v>
      </c>
      <c r="AV105" s="12" t="s">
        <v>84</v>
      </c>
      <c r="AW105" s="12" t="s">
        <v>37</v>
      </c>
      <c r="AX105" s="12" t="s">
        <v>22</v>
      </c>
      <c r="AY105" s="152" t="s">
        <v>120</v>
      </c>
    </row>
    <row r="106" spans="2:65" s="1" customFormat="1" ht="21.75" customHeight="1">
      <c r="B106" s="126"/>
      <c r="C106" s="127" t="s">
        <v>119</v>
      </c>
      <c r="D106" s="127" t="s">
        <v>123</v>
      </c>
      <c r="E106" s="128" t="s">
        <v>232</v>
      </c>
      <c r="F106" s="129" t="s">
        <v>233</v>
      </c>
      <c r="G106" s="130" t="s">
        <v>217</v>
      </c>
      <c r="H106" s="131">
        <v>2</v>
      </c>
      <c r="I106" s="132"/>
      <c r="J106" s="133">
        <f>ROUND(I106*H106,2)</f>
        <v>0</v>
      </c>
      <c r="K106" s="129" t="s">
        <v>127</v>
      </c>
      <c r="L106" s="31"/>
      <c r="M106" s="134" t="s">
        <v>3</v>
      </c>
      <c r="N106" s="135" t="s">
        <v>46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148</v>
      </c>
      <c r="AT106" s="138" t="s">
        <v>123</v>
      </c>
      <c r="AU106" s="138" t="s">
        <v>84</v>
      </c>
      <c r="AY106" s="16" t="s">
        <v>120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22</v>
      </c>
      <c r="BK106" s="139">
        <f>ROUND(I106*H106,2)</f>
        <v>0</v>
      </c>
      <c r="BL106" s="16" t="s">
        <v>148</v>
      </c>
      <c r="BM106" s="138" t="s">
        <v>234</v>
      </c>
    </row>
    <row r="107" spans="2:65" s="1" customFormat="1" ht="18">
      <c r="B107" s="31"/>
      <c r="D107" s="140" t="s">
        <v>130</v>
      </c>
      <c r="F107" s="141" t="s">
        <v>235</v>
      </c>
      <c r="I107" s="142"/>
      <c r="L107" s="31"/>
      <c r="M107" s="143"/>
      <c r="T107" s="52"/>
      <c r="AT107" s="16" t="s">
        <v>130</v>
      </c>
      <c r="AU107" s="16" t="s">
        <v>84</v>
      </c>
    </row>
    <row r="108" spans="2:65" s="1" customFormat="1" ht="10">
      <c r="B108" s="31"/>
      <c r="D108" s="144" t="s">
        <v>131</v>
      </c>
      <c r="F108" s="145" t="s">
        <v>236</v>
      </c>
      <c r="I108" s="142"/>
      <c r="L108" s="31"/>
      <c r="M108" s="143"/>
      <c r="T108" s="52"/>
      <c r="AT108" s="16" t="s">
        <v>131</v>
      </c>
      <c r="AU108" s="16" t="s">
        <v>84</v>
      </c>
    </row>
    <row r="109" spans="2:65" s="12" customFormat="1" ht="10">
      <c r="B109" s="151"/>
      <c r="D109" s="140" t="s">
        <v>213</v>
      </c>
      <c r="E109" s="152" t="s">
        <v>3</v>
      </c>
      <c r="F109" s="153" t="s">
        <v>84</v>
      </c>
      <c r="H109" s="154">
        <v>2</v>
      </c>
      <c r="I109" s="155"/>
      <c r="L109" s="151"/>
      <c r="M109" s="156"/>
      <c r="T109" s="157"/>
      <c r="AT109" s="152" t="s">
        <v>213</v>
      </c>
      <c r="AU109" s="152" t="s">
        <v>84</v>
      </c>
      <c r="AV109" s="12" t="s">
        <v>84</v>
      </c>
      <c r="AW109" s="12" t="s">
        <v>37</v>
      </c>
      <c r="AX109" s="12" t="s">
        <v>22</v>
      </c>
      <c r="AY109" s="152" t="s">
        <v>120</v>
      </c>
    </row>
    <row r="110" spans="2:65" s="1" customFormat="1" ht="33" customHeight="1">
      <c r="B110" s="126"/>
      <c r="C110" s="127" t="s">
        <v>159</v>
      </c>
      <c r="D110" s="127" t="s">
        <v>123</v>
      </c>
      <c r="E110" s="128" t="s">
        <v>237</v>
      </c>
      <c r="F110" s="129" t="s">
        <v>238</v>
      </c>
      <c r="G110" s="130" t="s">
        <v>195</v>
      </c>
      <c r="H110" s="131">
        <v>1895.152</v>
      </c>
      <c r="I110" s="132"/>
      <c r="J110" s="133">
        <f>ROUND(I110*H110,2)</f>
        <v>0</v>
      </c>
      <c r="K110" s="129" t="s">
        <v>127</v>
      </c>
      <c r="L110" s="31"/>
      <c r="M110" s="134" t="s">
        <v>3</v>
      </c>
      <c r="N110" s="135" t="s">
        <v>46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148</v>
      </c>
      <c r="AT110" s="138" t="s">
        <v>123</v>
      </c>
      <c r="AU110" s="138" t="s">
        <v>84</v>
      </c>
      <c r="AY110" s="16" t="s">
        <v>120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22</v>
      </c>
      <c r="BK110" s="139">
        <f>ROUND(I110*H110,2)</f>
        <v>0</v>
      </c>
      <c r="BL110" s="16" t="s">
        <v>148</v>
      </c>
      <c r="BM110" s="138" t="s">
        <v>239</v>
      </c>
    </row>
    <row r="111" spans="2:65" s="1" customFormat="1" ht="18">
      <c r="B111" s="31"/>
      <c r="D111" s="140" t="s">
        <v>130</v>
      </c>
      <c r="F111" s="141" t="s">
        <v>240</v>
      </c>
      <c r="I111" s="142"/>
      <c r="L111" s="31"/>
      <c r="M111" s="143"/>
      <c r="T111" s="52"/>
      <c r="AT111" s="16" t="s">
        <v>130</v>
      </c>
      <c r="AU111" s="16" t="s">
        <v>84</v>
      </c>
    </row>
    <row r="112" spans="2:65" s="1" customFormat="1" ht="10">
      <c r="B112" s="31"/>
      <c r="D112" s="144" t="s">
        <v>131</v>
      </c>
      <c r="F112" s="145" t="s">
        <v>241</v>
      </c>
      <c r="I112" s="142"/>
      <c r="L112" s="31"/>
      <c r="M112" s="143"/>
      <c r="T112" s="52"/>
      <c r="AT112" s="16" t="s">
        <v>131</v>
      </c>
      <c r="AU112" s="16" t="s">
        <v>84</v>
      </c>
    </row>
    <row r="113" spans="2:65" s="13" customFormat="1" ht="10">
      <c r="B113" s="158"/>
      <c r="D113" s="140" t="s">
        <v>213</v>
      </c>
      <c r="E113" s="159" t="s">
        <v>3</v>
      </c>
      <c r="F113" s="160" t="s">
        <v>242</v>
      </c>
      <c r="H113" s="159" t="s">
        <v>3</v>
      </c>
      <c r="I113" s="161"/>
      <c r="L113" s="158"/>
      <c r="M113" s="162"/>
      <c r="T113" s="163"/>
      <c r="AT113" s="159" t="s">
        <v>213</v>
      </c>
      <c r="AU113" s="159" t="s">
        <v>84</v>
      </c>
      <c r="AV113" s="13" t="s">
        <v>22</v>
      </c>
      <c r="AW113" s="13" t="s">
        <v>37</v>
      </c>
      <c r="AX113" s="13" t="s">
        <v>75</v>
      </c>
      <c r="AY113" s="159" t="s">
        <v>120</v>
      </c>
    </row>
    <row r="114" spans="2:65" s="12" customFormat="1" ht="10">
      <c r="B114" s="151"/>
      <c r="D114" s="140" t="s">
        <v>213</v>
      </c>
      <c r="E114" s="152" t="s">
        <v>3</v>
      </c>
      <c r="F114" s="153" t="s">
        <v>243</v>
      </c>
      <c r="H114" s="154">
        <v>1766.192</v>
      </c>
      <c r="I114" s="155"/>
      <c r="L114" s="151"/>
      <c r="M114" s="156"/>
      <c r="T114" s="157"/>
      <c r="AT114" s="152" t="s">
        <v>213</v>
      </c>
      <c r="AU114" s="152" t="s">
        <v>84</v>
      </c>
      <c r="AV114" s="12" t="s">
        <v>84</v>
      </c>
      <c r="AW114" s="12" t="s">
        <v>37</v>
      </c>
      <c r="AX114" s="12" t="s">
        <v>75</v>
      </c>
      <c r="AY114" s="152" t="s">
        <v>120</v>
      </c>
    </row>
    <row r="115" spans="2:65" s="13" customFormat="1" ht="10">
      <c r="B115" s="158"/>
      <c r="D115" s="140" t="s">
        <v>213</v>
      </c>
      <c r="E115" s="159" t="s">
        <v>3</v>
      </c>
      <c r="F115" s="160" t="s">
        <v>244</v>
      </c>
      <c r="H115" s="159" t="s">
        <v>3</v>
      </c>
      <c r="I115" s="161"/>
      <c r="L115" s="158"/>
      <c r="M115" s="162"/>
      <c r="T115" s="163"/>
      <c r="AT115" s="159" t="s">
        <v>213</v>
      </c>
      <c r="AU115" s="159" t="s">
        <v>84</v>
      </c>
      <c r="AV115" s="13" t="s">
        <v>22</v>
      </c>
      <c r="AW115" s="13" t="s">
        <v>37</v>
      </c>
      <c r="AX115" s="13" t="s">
        <v>75</v>
      </c>
      <c r="AY115" s="159" t="s">
        <v>120</v>
      </c>
    </row>
    <row r="116" spans="2:65" s="12" customFormat="1" ht="10">
      <c r="B116" s="151"/>
      <c r="D116" s="140" t="s">
        <v>213</v>
      </c>
      <c r="E116" s="152" t="s">
        <v>3</v>
      </c>
      <c r="F116" s="153" t="s">
        <v>245</v>
      </c>
      <c r="H116" s="154">
        <v>128.96</v>
      </c>
      <c r="I116" s="155"/>
      <c r="L116" s="151"/>
      <c r="M116" s="156"/>
      <c r="T116" s="157"/>
      <c r="AT116" s="152" t="s">
        <v>213</v>
      </c>
      <c r="AU116" s="152" t="s">
        <v>84</v>
      </c>
      <c r="AV116" s="12" t="s">
        <v>84</v>
      </c>
      <c r="AW116" s="12" t="s">
        <v>37</v>
      </c>
      <c r="AX116" s="12" t="s">
        <v>75</v>
      </c>
      <c r="AY116" s="152" t="s">
        <v>120</v>
      </c>
    </row>
    <row r="117" spans="2:65" s="14" customFormat="1" ht="10">
      <c r="B117" s="164"/>
      <c r="D117" s="140" t="s">
        <v>213</v>
      </c>
      <c r="E117" s="165" t="s">
        <v>3</v>
      </c>
      <c r="F117" s="166" t="s">
        <v>246</v>
      </c>
      <c r="H117" s="167">
        <v>1895.152</v>
      </c>
      <c r="I117" s="168"/>
      <c r="L117" s="164"/>
      <c r="M117" s="169"/>
      <c r="T117" s="170"/>
      <c r="AT117" s="165" t="s">
        <v>213</v>
      </c>
      <c r="AU117" s="165" t="s">
        <v>84</v>
      </c>
      <c r="AV117" s="14" t="s">
        <v>148</v>
      </c>
      <c r="AW117" s="14" t="s">
        <v>37</v>
      </c>
      <c r="AX117" s="14" t="s">
        <v>22</v>
      </c>
      <c r="AY117" s="165" t="s">
        <v>120</v>
      </c>
    </row>
    <row r="118" spans="2:65" s="1" customFormat="1" ht="33" customHeight="1">
      <c r="B118" s="126"/>
      <c r="C118" s="127" t="s">
        <v>165</v>
      </c>
      <c r="D118" s="127" t="s">
        <v>123</v>
      </c>
      <c r="E118" s="128" t="s">
        <v>247</v>
      </c>
      <c r="F118" s="129" t="s">
        <v>248</v>
      </c>
      <c r="G118" s="130" t="s">
        <v>195</v>
      </c>
      <c r="H118" s="131">
        <v>570.49</v>
      </c>
      <c r="I118" s="132"/>
      <c r="J118" s="133">
        <f>ROUND(I118*H118,2)</f>
        <v>0</v>
      </c>
      <c r="K118" s="129" t="s">
        <v>127</v>
      </c>
      <c r="L118" s="31"/>
      <c r="M118" s="134" t="s">
        <v>3</v>
      </c>
      <c r="N118" s="135" t="s">
        <v>46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148</v>
      </c>
      <c r="AT118" s="138" t="s">
        <v>123</v>
      </c>
      <c r="AU118" s="138" t="s">
        <v>84</v>
      </c>
      <c r="AY118" s="16" t="s">
        <v>120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22</v>
      </c>
      <c r="BK118" s="139">
        <f>ROUND(I118*H118,2)</f>
        <v>0</v>
      </c>
      <c r="BL118" s="16" t="s">
        <v>148</v>
      </c>
      <c r="BM118" s="138" t="s">
        <v>249</v>
      </c>
    </row>
    <row r="119" spans="2:65" s="1" customFormat="1" ht="18">
      <c r="B119" s="31"/>
      <c r="D119" s="140" t="s">
        <v>130</v>
      </c>
      <c r="F119" s="141" t="s">
        <v>250</v>
      </c>
      <c r="I119" s="142"/>
      <c r="L119" s="31"/>
      <c r="M119" s="143"/>
      <c r="T119" s="52"/>
      <c r="AT119" s="16" t="s">
        <v>130</v>
      </c>
      <c r="AU119" s="16" t="s">
        <v>84</v>
      </c>
    </row>
    <row r="120" spans="2:65" s="1" customFormat="1" ht="10">
      <c r="B120" s="31"/>
      <c r="D120" s="144" t="s">
        <v>131</v>
      </c>
      <c r="F120" s="145" t="s">
        <v>251</v>
      </c>
      <c r="I120" s="142"/>
      <c r="L120" s="31"/>
      <c r="M120" s="143"/>
      <c r="T120" s="52"/>
      <c r="AT120" s="16" t="s">
        <v>131</v>
      </c>
      <c r="AU120" s="16" t="s">
        <v>84</v>
      </c>
    </row>
    <row r="121" spans="2:65" s="13" customFormat="1" ht="10">
      <c r="B121" s="158"/>
      <c r="D121" s="140" t="s">
        <v>213</v>
      </c>
      <c r="E121" s="159" t="s">
        <v>3</v>
      </c>
      <c r="F121" s="160" t="s">
        <v>252</v>
      </c>
      <c r="H121" s="159" t="s">
        <v>3</v>
      </c>
      <c r="I121" s="161"/>
      <c r="L121" s="158"/>
      <c r="M121" s="162"/>
      <c r="T121" s="163"/>
      <c r="AT121" s="159" t="s">
        <v>213</v>
      </c>
      <c r="AU121" s="159" t="s">
        <v>84</v>
      </c>
      <c r="AV121" s="13" t="s">
        <v>22</v>
      </c>
      <c r="AW121" s="13" t="s">
        <v>37</v>
      </c>
      <c r="AX121" s="13" t="s">
        <v>75</v>
      </c>
      <c r="AY121" s="159" t="s">
        <v>120</v>
      </c>
    </row>
    <row r="122" spans="2:65" s="12" customFormat="1" ht="10">
      <c r="B122" s="151"/>
      <c r="D122" s="140" t="s">
        <v>213</v>
      </c>
      <c r="E122" s="152" t="s">
        <v>3</v>
      </c>
      <c r="F122" s="153" t="s">
        <v>253</v>
      </c>
      <c r="H122" s="154">
        <v>441.53</v>
      </c>
      <c r="I122" s="155"/>
      <c r="L122" s="151"/>
      <c r="M122" s="156"/>
      <c r="T122" s="157"/>
      <c r="AT122" s="152" t="s">
        <v>213</v>
      </c>
      <c r="AU122" s="152" t="s">
        <v>84</v>
      </c>
      <c r="AV122" s="12" t="s">
        <v>84</v>
      </c>
      <c r="AW122" s="12" t="s">
        <v>37</v>
      </c>
      <c r="AX122" s="12" t="s">
        <v>75</v>
      </c>
      <c r="AY122" s="152" t="s">
        <v>120</v>
      </c>
    </row>
    <row r="123" spans="2:65" s="13" customFormat="1" ht="10">
      <c r="B123" s="158"/>
      <c r="D123" s="140" t="s">
        <v>213</v>
      </c>
      <c r="E123" s="159" t="s">
        <v>3</v>
      </c>
      <c r="F123" s="160" t="s">
        <v>244</v>
      </c>
      <c r="H123" s="159" t="s">
        <v>3</v>
      </c>
      <c r="I123" s="161"/>
      <c r="L123" s="158"/>
      <c r="M123" s="162"/>
      <c r="T123" s="163"/>
      <c r="AT123" s="159" t="s">
        <v>213</v>
      </c>
      <c r="AU123" s="159" t="s">
        <v>84</v>
      </c>
      <c r="AV123" s="13" t="s">
        <v>22</v>
      </c>
      <c r="AW123" s="13" t="s">
        <v>37</v>
      </c>
      <c r="AX123" s="13" t="s">
        <v>75</v>
      </c>
      <c r="AY123" s="159" t="s">
        <v>120</v>
      </c>
    </row>
    <row r="124" spans="2:65" s="12" customFormat="1" ht="10">
      <c r="B124" s="151"/>
      <c r="D124" s="140" t="s">
        <v>213</v>
      </c>
      <c r="E124" s="152" t="s">
        <v>3</v>
      </c>
      <c r="F124" s="153" t="s">
        <v>245</v>
      </c>
      <c r="H124" s="154">
        <v>128.96</v>
      </c>
      <c r="I124" s="155"/>
      <c r="L124" s="151"/>
      <c r="M124" s="156"/>
      <c r="T124" s="157"/>
      <c r="AT124" s="152" t="s">
        <v>213</v>
      </c>
      <c r="AU124" s="152" t="s">
        <v>84</v>
      </c>
      <c r="AV124" s="12" t="s">
        <v>84</v>
      </c>
      <c r="AW124" s="12" t="s">
        <v>37</v>
      </c>
      <c r="AX124" s="12" t="s">
        <v>75</v>
      </c>
      <c r="AY124" s="152" t="s">
        <v>120</v>
      </c>
    </row>
    <row r="125" spans="2:65" s="14" customFormat="1" ht="10">
      <c r="B125" s="164"/>
      <c r="D125" s="140" t="s">
        <v>213</v>
      </c>
      <c r="E125" s="165" t="s">
        <v>3</v>
      </c>
      <c r="F125" s="166" t="s">
        <v>246</v>
      </c>
      <c r="H125" s="167">
        <v>570.49</v>
      </c>
      <c r="I125" s="168"/>
      <c r="L125" s="164"/>
      <c r="M125" s="169"/>
      <c r="T125" s="170"/>
      <c r="AT125" s="165" t="s">
        <v>213</v>
      </c>
      <c r="AU125" s="165" t="s">
        <v>84</v>
      </c>
      <c r="AV125" s="14" t="s">
        <v>148</v>
      </c>
      <c r="AW125" s="14" t="s">
        <v>37</v>
      </c>
      <c r="AX125" s="14" t="s">
        <v>22</v>
      </c>
      <c r="AY125" s="165" t="s">
        <v>120</v>
      </c>
    </row>
    <row r="126" spans="2:65" s="1" customFormat="1" ht="16.5" customHeight="1">
      <c r="B126" s="126"/>
      <c r="C126" s="171" t="s">
        <v>172</v>
      </c>
      <c r="D126" s="171" t="s">
        <v>254</v>
      </c>
      <c r="E126" s="172" t="s">
        <v>255</v>
      </c>
      <c r="F126" s="173" t="s">
        <v>256</v>
      </c>
      <c r="G126" s="174" t="s">
        <v>257</v>
      </c>
      <c r="H126" s="175">
        <v>515.846</v>
      </c>
      <c r="I126" s="176"/>
      <c r="J126" s="177">
        <f>ROUND(I126*H126,2)</f>
        <v>0</v>
      </c>
      <c r="K126" s="173" t="s">
        <v>127</v>
      </c>
      <c r="L126" s="178"/>
      <c r="M126" s="179" t="s">
        <v>3</v>
      </c>
      <c r="N126" s="180" t="s">
        <v>46</v>
      </c>
      <c r="P126" s="136">
        <f>O126*H126</f>
        <v>0</v>
      </c>
      <c r="Q126" s="136">
        <v>1</v>
      </c>
      <c r="R126" s="136">
        <f>Q126*H126</f>
        <v>515.846</v>
      </c>
      <c r="S126" s="136">
        <v>0</v>
      </c>
      <c r="T126" s="137">
        <f>S126*H126</f>
        <v>0</v>
      </c>
      <c r="AR126" s="138" t="s">
        <v>172</v>
      </c>
      <c r="AT126" s="138" t="s">
        <v>254</v>
      </c>
      <c r="AU126" s="138" t="s">
        <v>84</v>
      </c>
      <c r="AY126" s="16" t="s">
        <v>120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22</v>
      </c>
      <c r="BK126" s="139">
        <f>ROUND(I126*H126,2)</f>
        <v>0</v>
      </c>
      <c r="BL126" s="16" t="s">
        <v>148</v>
      </c>
      <c r="BM126" s="138" t="s">
        <v>258</v>
      </c>
    </row>
    <row r="127" spans="2:65" s="1" customFormat="1" ht="10">
      <c r="B127" s="31"/>
      <c r="D127" s="140" t="s">
        <v>130</v>
      </c>
      <c r="F127" s="141" t="s">
        <v>256</v>
      </c>
      <c r="I127" s="142"/>
      <c r="L127" s="31"/>
      <c r="M127" s="143"/>
      <c r="T127" s="52"/>
      <c r="AT127" s="16" t="s">
        <v>130</v>
      </c>
      <c r="AU127" s="16" t="s">
        <v>84</v>
      </c>
    </row>
    <row r="128" spans="2:65" s="13" customFormat="1" ht="10">
      <c r="B128" s="158"/>
      <c r="D128" s="140" t="s">
        <v>213</v>
      </c>
      <c r="E128" s="159" t="s">
        <v>3</v>
      </c>
      <c r="F128" s="160" t="s">
        <v>259</v>
      </c>
      <c r="H128" s="159" t="s">
        <v>3</v>
      </c>
      <c r="I128" s="161"/>
      <c r="L128" s="158"/>
      <c r="M128" s="162"/>
      <c r="T128" s="163"/>
      <c r="AT128" s="159" t="s">
        <v>213</v>
      </c>
      <c r="AU128" s="159" t="s">
        <v>84</v>
      </c>
      <c r="AV128" s="13" t="s">
        <v>22</v>
      </c>
      <c r="AW128" s="13" t="s">
        <v>37</v>
      </c>
      <c r="AX128" s="13" t="s">
        <v>75</v>
      </c>
      <c r="AY128" s="159" t="s">
        <v>120</v>
      </c>
    </row>
    <row r="129" spans="2:65" s="12" customFormat="1" ht="10">
      <c r="B129" s="151"/>
      <c r="D129" s="140" t="s">
        <v>213</v>
      </c>
      <c r="E129" s="152" t="s">
        <v>3</v>
      </c>
      <c r="F129" s="153" t="s">
        <v>260</v>
      </c>
      <c r="H129" s="154">
        <v>515.846</v>
      </c>
      <c r="I129" s="155"/>
      <c r="L129" s="151"/>
      <c r="M129" s="156"/>
      <c r="T129" s="157"/>
      <c r="AT129" s="152" t="s">
        <v>213</v>
      </c>
      <c r="AU129" s="152" t="s">
        <v>84</v>
      </c>
      <c r="AV129" s="12" t="s">
        <v>84</v>
      </c>
      <c r="AW129" s="12" t="s">
        <v>37</v>
      </c>
      <c r="AX129" s="12" t="s">
        <v>22</v>
      </c>
      <c r="AY129" s="152" t="s">
        <v>120</v>
      </c>
    </row>
    <row r="130" spans="2:65" s="1" customFormat="1" ht="24.15" customHeight="1">
      <c r="B130" s="126"/>
      <c r="C130" s="127" t="s">
        <v>178</v>
      </c>
      <c r="D130" s="127" t="s">
        <v>123</v>
      </c>
      <c r="E130" s="128" t="s">
        <v>261</v>
      </c>
      <c r="F130" s="129" t="s">
        <v>262</v>
      </c>
      <c r="G130" s="130" t="s">
        <v>195</v>
      </c>
      <c r="H130" s="131">
        <v>257.923</v>
      </c>
      <c r="I130" s="132"/>
      <c r="J130" s="133">
        <f>ROUND(I130*H130,2)</f>
        <v>0</v>
      </c>
      <c r="K130" s="129" t="s">
        <v>127</v>
      </c>
      <c r="L130" s="31"/>
      <c r="M130" s="134" t="s">
        <v>3</v>
      </c>
      <c r="N130" s="135" t="s">
        <v>46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148</v>
      </c>
      <c r="AT130" s="138" t="s">
        <v>123</v>
      </c>
      <c r="AU130" s="138" t="s">
        <v>84</v>
      </c>
      <c r="AY130" s="16" t="s">
        <v>120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22</v>
      </c>
      <c r="BK130" s="139">
        <f>ROUND(I130*H130,2)</f>
        <v>0</v>
      </c>
      <c r="BL130" s="16" t="s">
        <v>148</v>
      </c>
      <c r="BM130" s="138" t="s">
        <v>263</v>
      </c>
    </row>
    <row r="131" spans="2:65" s="1" customFormat="1" ht="27">
      <c r="B131" s="31"/>
      <c r="D131" s="140" t="s">
        <v>130</v>
      </c>
      <c r="F131" s="141" t="s">
        <v>264</v>
      </c>
      <c r="I131" s="142"/>
      <c r="L131" s="31"/>
      <c r="M131" s="143"/>
      <c r="T131" s="52"/>
      <c r="AT131" s="16" t="s">
        <v>130</v>
      </c>
      <c r="AU131" s="16" t="s">
        <v>84</v>
      </c>
    </row>
    <row r="132" spans="2:65" s="1" customFormat="1" ht="10">
      <c r="B132" s="31"/>
      <c r="D132" s="144" t="s">
        <v>131</v>
      </c>
      <c r="F132" s="145" t="s">
        <v>265</v>
      </c>
      <c r="I132" s="142"/>
      <c r="L132" s="31"/>
      <c r="M132" s="143"/>
      <c r="T132" s="52"/>
      <c r="AT132" s="16" t="s">
        <v>131</v>
      </c>
      <c r="AU132" s="16" t="s">
        <v>84</v>
      </c>
    </row>
    <row r="133" spans="2:65" s="13" customFormat="1" ht="10">
      <c r="B133" s="158"/>
      <c r="D133" s="140" t="s">
        <v>213</v>
      </c>
      <c r="E133" s="159" t="s">
        <v>3</v>
      </c>
      <c r="F133" s="160" t="s">
        <v>266</v>
      </c>
      <c r="H133" s="159" t="s">
        <v>3</v>
      </c>
      <c r="I133" s="161"/>
      <c r="L133" s="158"/>
      <c r="M133" s="162"/>
      <c r="T133" s="163"/>
      <c r="AT133" s="159" t="s">
        <v>213</v>
      </c>
      <c r="AU133" s="159" t="s">
        <v>84</v>
      </c>
      <c r="AV133" s="13" t="s">
        <v>22</v>
      </c>
      <c r="AW133" s="13" t="s">
        <v>37</v>
      </c>
      <c r="AX133" s="13" t="s">
        <v>75</v>
      </c>
      <c r="AY133" s="159" t="s">
        <v>120</v>
      </c>
    </row>
    <row r="134" spans="2:65" s="12" customFormat="1" ht="10">
      <c r="B134" s="151"/>
      <c r="D134" s="140" t="s">
        <v>213</v>
      </c>
      <c r="E134" s="152" t="s">
        <v>3</v>
      </c>
      <c r="F134" s="153" t="s">
        <v>267</v>
      </c>
      <c r="H134" s="154">
        <v>257.923</v>
      </c>
      <c r="I134" s="155"/>
      <c r="L134" s="151"/>
      <c r="M134" s="156"/>
      <c r="T134" s="157"/>
      <c r="AT134" s="152" t="s">
        <v>213</v>
      </c>
      <c r="AU134" s="152" t="s">
        <v>84</v>
      </c>
      <c r="AV134" s="12" t="s">
        <v>84</v>
      </c>
      <c r="AW134" s="12" t="s">
        <v>37</v>
      </c>
      <c r="AX134" s="12" t="s">
        <v>22</v>
      </c>
      <c r="AY134" s="152" t="s">
        <v>120</v>
      </c>
    </row>
    <row r="135" spans="2:65" s="1" customFormat="1" ht="24.15" customHeight="1">
      <c r="B135" s="126"/>
      <c r="C135" s="127" t="s">
        <v>27</v>
      </c>
      <c r="D135" s="127" t="s">
        <v>123</v>
      </c>
      <c r="E135" s="128" t="s">
        <v>268</v>
      </c>
      <c r="F135" s="129" t="s">
        <v>269</v>
      </c>
      <c r="G135" s="130" t="s">
        <v>195</v>
      </c>
      <c r="H135" s="131">
        <v>323.76</v>
      </c>
      <c r="I135" s="132"/>
      <c r="J135" s="133">
        <f>ROUND(I135*H135,2)</f>
        <v>0</v>
      </c>
      <c r="K135" s="129" t="s">
        <v>127</v>
      </c>
      <c r="L135" s="31"/>
      <c r="M135" s="134" t="s">
        <v>3</v>
      </c>
      <c r="N135" s="135" t="s">
        <v>46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148</v>
      </c>
      <c r="AT135" s="138" t="s">
        <v>123</v>
      </c>
      <c r="AU135" s="138" t="s">
        <v>84</v>
      </c>
      <c r="AY135" s="16" t="s">
        <v>120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22</v>
      </c>
      <c r="BK135" s="139">
        <f>ROUND(I135*H135,2)</f>
        <v>0</v>
      </c>
      <c r="BL135" s="16" t="s">
        <v>148</v>
      </c>
      <c r="BM135" s="138" t="s">
        <v>270</v>
      </c>
    </row>
    <row r="136" spans="2:65" s="1" customFormat="1" ht="27">
      <c r="B136" s="31"/>
      <c r="D136" s="140" t="s">
        <v>130</v>
      </c>
      <c r="F136" s="141" t="s">
        <v>271</v>
      </c>
      <c r="I136" s="142"/>
      <c r="L136" s="31"/>
      <c r="M136" s="143"/>
      <c r="T136" s="52"/>
      <c r="AT136" s="16" t="s">
        <v>130</v>
      </c>
      <c r="AU136" s="16" t="s">
        <v>84</v>
      </c>
    </row>
    <row r="137" spans="2:65" s="1" customFormat="1" ht="10">
      <c r="B137" s="31"/>
      <c r="D137" s="144" t="s">
        <v>131</v>
      </c>
      <c r="F137" s="145" t="s">
        <v>272</v>
      </c>
      <c r="I137" s="142"/>
      <c r="L137" s="31"/>
      <c r="M137" s="143"/>
      <c r="T137" s="52"/>
      <c r="AT137" s="16" t="s">
        <v>131</v>
      </c>
      <c r="AU137" s="16" t="s">
        <v>84</v>
      </c>
    </row>
    <row r="138" spans="2:65" s="1" customFormat="1" ht="18">
      <c r="B138" s="31"/>
      <c r="D138" s="140" t="s">
        <v>133</v>
      </c>
      <c r="F138" s="146" t="s">
        <v>273</v>
      </c>
      <c r="I138" s="142"/>
      <c r="L138" s="31"/>
      <c r="M138" s="143"/>
      <c r="T138" s="52"/>
      <c r="AT138" s="16" t="s">
        <v>133</v>
      </c>
      <c r="AU138" s="16" t="s">
        <v>84</v>
      </c>
    </row>
    <row r="139" spans="2:65" s="12" customFormat="1" ht="10">
      <c r="B139" s="151"/>
      <c r="D139" s="140" t="s">
        <v>213</v>
      </c>
      <c r="E139" s="152" t="s">
        <v>3</v>
      </c>
      <c r="F139" s="153" t="s">
        <v>274</v>
      </c>
      <c r="H139" s="154">
        <v>323.76</v>
      </c>
      <c r="I139" s="155"/>
      <c r="L139" s="151"/>
      <c r="M139" s="156"/>
      <c r="T139" s="157"/>
      <c r="AT139" s="152" t="s">
        <v>213</v>
      </c>
      <c r="AU139" s="152" t="s">
        <v>84</v>
      </c>
      <c r="AV139" s="12" t="s">
        <v>84</v>
      </c>
      <c r="AW139" s="12" t="s">
        <v>37</v>
      </c>
      <c r="AX139" s="12" t="s">
        <v>22</v>
      </c>
      <c r="AY139" s="152" t="s">
        <v>120</v>
      </c>
    </row>
    <row r="140" spans="2:65" s="1" customFormat="1" ht="21.75" customHeight="1">
      <c r="B140" s="126"/>
      <c r="C140" s="127" t="s">
        <v>275</v>
      </c>
      <c r="D140" s="127" t="s">
        <v>123</v>
      </c>
      <c r="E140" s="128" t="s">
        <v>276</v>
      </c>
      <c r="F140" s="129" t="s">
        <v>277</v>
      </c>
      <c r="G140" s="130" t="s">
        <v>217</v>
      </c>
      <c r="H140" s="131">
        <v>8</v>
      </c>
      <c r="I140" s="132"/>
      <c r="J140" s="133">
        <f>ROUND(I140*H140,2)</f>
        <v>0</v>
      </c>
      <c r="K140" s="129" t="s">
        <v>127</v>
      </c>
      <c r="L140" s="31"/>
      <c r="M140" s="134" t="s">
        <v>3</v>
      </c>
      <c r="N140" s="135" t="s">
        <v>46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148</v>
      </c>
      <c r="AT140" s="138" t="s">
        <v>123</v>
      </c>
      <c r="AU140" s="138" t="s">
        <v>84</v>
      </c>
      <c r="AY140" s="16" t="s">
        <v>120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22</v>
      </c>
      <c r="BK140" s="139">
        <f>ROUND(I140*H140,2)</f>
        <v>0</v>
      </c>
      <c r="BL140" s="16" t="s">
        <v>148</v>
      </c>
      <c r="BM140" s="138" t="s">
        <v>278</v>
      </c>
    </row>
    <row r="141" spans="2:65" s="1" customFormat="1" ht="27">
      <c r="B141" s="31"/>
      <c r="D141" s="140" t="s">
        <v>130</v>
      </c>
      <c r="F141" s="141" t="s">
        <v>279</v>
      </c>
      <c r="I141" s="142"/>
      <c r="L141" s="31"/>
      <c r="M141" s="143"/>
      <c r="T141" s="52"/>
      <c r="AT141" s="16" t="s">
        <v>130</v>
      </c>
      <c r="AU141" s="16" t="s">
        <v>84</v>
      </c>
    </row>
    <row r="142" spans="2:65" s="1" customFormat="1" ht="10">
      <c r="B142" s="31"/>
      <c r="D142" s="144" t="s">
        <v>131</v>
      </c>
      <c r="F142" s="145" t="s">
        <v>280</v>
      </c>
      <c r="I142" s="142"/>
      <c r="L142" s="31"/>
      <c r="M142" s="143"/>
      <c r="T142" s="52"/>
      <c r="AT142" s="16" t="s">
        <v>131</v>
      </c>
      <c r="AU142" s="16" t="s">
        <v>84</v>
      </c>
    </row>
    <row r="143" spans="2:65" s="12" customFormat="1" ht="10">
      <c r="B143" s="151"/>
      <c r="D143" s="140" t="s">
        <v>213</v>
      </c>
      <c r="E143" s="152" t="s">
        <v>3</v>
      </c>
      <c r="F143" s="153" t="s">
        <v>172</v>
      </c>
      <c r="H143" s="154">
        <v>8</v>
      </c>
      <c r="I143" s="155"/>
      <c r="L143" s="151"/>
      <c r="M143" s="156"/>
      <c r="T143" s="157"/>
      <c r="AT143" s="152" t="s">
        <v>213</v>
      </c>
      <c r="AU143" s="152" t="s">
        <v>84</v>
      </c>
      <c r="AV143" s="12" t="s">
        <v>84</v>
      </c>
      <c r="AW143" s="12" t="s">
        <v>37</v>
      </c>
      <c r="AX143" s="12" t="s">
        <v>22</v>
      </c>
      <c r="AY143" s="152" t="s">
        <v>120</v>
      </c>
    </row>
    <row r="144" spans="2:65" s="1" customFormat="1" ht="24.15" customHeight="1">
      <c r="B144" s="126"/>
      <c r="C144" s="127" t="s">
        <v>9</v>
      </c>
      <c r="D144" s="127" t="s">
        <v>123</v>
      </c>
      <c r="E144" s="128" t="s">
        <v>281</v>
      </c>
      <c r="F144" s="129" t="s">
        <v>282</v>
      </c>
      <c r="G144" s="130" t="s">
        <v>217</v>
      </c>
      <c r="H144" s="131">
        <v>2</v>
      </c>
      <c r="I144" s="132"/>
      <c r="J144" s="133">
        <f>ROUND(I144*H144,2)</f>
        <v>0</v>
      </c>
      <c r="K144" s="129" t="s">
        <v>127</v>
      </c>
      <c r="L144" s="31"/>
      <c r="M144" s="134" t="s">
        <v>3</v>
      </c>
      <c r="N144" s="135" t="s">
        <v>46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148</v>
      </c>
      <c r="AT144" s="138" t="s">
        <v>123</v>
      </c>
      <c r="AU144" s="138" t="s">
        <v>84</v>
      </c>
      <c r="AY144" s="16" t="s">
        <v>120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22</v>
      </c>
      <c r="BK144" s="139">
        <f>ROUND(I144*H144,2)</f>
        <v>0</v>
      </c>
      <c r="BL144" s="16" t="s">
        <v>148</v>
      </c>
      <c r="BM144" s="138" t="s">
        <v>283</v>
      </c>
    </row>
    <row r="145" spans="2:65" s="1" customFormat="1" ht="27">
      <c r="B145" s="31"/>
      <c r="D145" s="140" t="s">
        <v>130</v>
      </c>
      <c r="F145" s="141" t="s">
        <v>284</v>
      </c>
      <c r="I145" s="142"/>
      <c r="L145" s="31"/>
      <c r="M145" s="143"/>
      <c r="T145" s="52"/>
      <c r="AT145" s="16" t="s">
        <v>130</v>
      </c>
      <c r="AU145" s="16" t="s">
        <v>84</v>
      </c>
    </row>
    <row r="146" spans="2:65" s="1" customFormat="1" ht="10">
      <c r="B146" s="31"/>
      <c r="D146" s="144" t="s">
        <v>131</v>
      </c>
      <c r="F146" s="145" t="s">
        <v>285</v>
      </c>
      <c r="I146" s="142"/>
      <c r="L146" s="31"/>
      <c r="M146" s="143"/>
      <c r="T146" s="52"/>
      <c r="AT146" s="16" t="s">
        <v>131</v>
      </c>
      <c r="AU146" s="16" t="s">
        <v>84</v>
      </c>
    </row>
    <row r="147" spans="2:65" s="12" customFormat="1" ht="10">
      <c r="B147" s="151"/>
      <c r="D147" s="140" t="s">
        <v>213</v>
      </c>
      <c r="E147" s="152" t="s">
        <v>3</v>
      </c>
      <c r="F147" s="153" t="s">
        <v>84</v>
      </c>
      <c r="H147" s="154">
        <v>2</v>
      </c>
      <c r="I147" s="155"/>
      <c r="L147" s="151"/>
      <c r="M147" s="156"/>
      <c r="T147" s="157"/>
      <c r="AT147" s="152" t="s">
        <v>213</v>
      </c>
      <c r="AU147" s="152" t="s">
        <v>84</v>
      </c>
      <c r="AV147" s="12" t="s">
        <v>84</v>
      </c>
      <c r="AW147" s="12" t="s">
        <v>37</v>
      </c>
      <c r="AX147" s="12" t="s">
        <v>22</v>
      </c>
      <c r="AY147" s="152" t="s">
        <v>120</v>
      </c>
    </row>
    <row r="148" spans="2:65" s="1" customFormat="1" ht="24.15" customHeight="1">
      <c r="B148" s="126"/>
      <c r="C148" s="127" t="s">
        <v>286</v>
      </c>
      <c r="D148" s="127" t="s">
        <v>123</v>
      </c>
      <c r="E148" s="128" t="s">
        <v>287</v>
      </c>
      <c r="F148" s="129" t="s">
        <v>288</v>
      </c>
      <c r="G148" s="130" t="s">
        <v>191</v>
      </c>
      <c r="H148" s="131">
        <v>5158.4629999999997</v>
      </c>
      <c r="I148" s="132"/>
      <c r="J148" s="133">
        <f>ROUND(I148*H148,2)</f>
        <v>0</v>
      </c>
      <c r="K148" s="129" t="s">
        <v>127</v>
      </c>
      <c r="L148" s="31"/>
      <c r="M148" s="134" t="s">
        <v>3</v>
      </c>
      <c r="N148" s="135" t="s">
        <v>46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148</v>
      </c>
      <c r="AT148" s="138" t="s">
        <v>123</v>
      </c>
      <c r="AU148" s="138" t="s">
        <v>84</v>
      </c>
      <c r="AY148" s="16" t="s">
        <v>120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22</v>
      </c>
      <c r="BK148" s="139">
        <f>ROUND(I148*H148,2)</f>
        <v>0</v>
      </c>
      <c r="BL148" s="16" t="s">
        <v>148</v>
      </c>
      <c r="BM148" s="138" t="s">
        <v>289</v>
      </c>
    </row>
    <row r="149" spans="2:65" s="1" customFormat="1" ht="18">
      <c r="B149" s="31"/>
      <c r="D149" s="140" t="s">
        <v>130</v>
      </c>
      <c r="F149" s="141" t="s">
        <v>290</v>
      </c>
      <c r="I149" s="142"/>
      <c r="L149" s="31"/>
      <c r="M149" s="143"/>
      <c r="T149" s="52"/>
      <c r="AT149" s="16" t="s">
        <v>130</v>
      </c>
      <c r="AU149" s="16" t="s">
        <v>84</v>
      </c>
    </row>
    <row r="150" spans="2:65" s="1" customFormat="1" ht="10">
      <c r="B150" s="31"/>
      <c r="D150" s="144" t="s">
        <v>131</v>
      </c>
      <c r="F150" s="145" t="s">
        <v>291</v>
      </c>
      <c r="I150" s="142"/>
      <c r="L150" s="31"/>
      <c r="M150" s="143"/>
      <c r="T150" s="52"/>
      <c r="AT150" s="16" t="s">
        <v>131</v>
      </c>
      <c r="AU150" s="16" t="s">
        <v>84</v>
      </c>
    </row>
    <row r="151" spans="2:65" s="1" customFormat="1" ht="18">
      <c r="B151" s="31"/>
      <c r="D151" s="140" t="s">
        <v>133</v>
      </c>
      <c r="F151" s="146" t="s">
        <v>292</v>
      </c>
      <c r="I151" s="142"/>
      <c r="L151" s="31"/>
      <c r="M151" s="143"/>
      <c r="T151" s="52"/>
      <c r="AT151" s="16" t="s">
        <v>133</v>
      </c>
      <c r="AU151" s="16" t="s">
        <v>84</v>
      </c>
    </row>
    <row r="152" spans="2:65" s="12" customFormat="1" ht="10">
      <c r="B152" s="151"/>
      <c r="D152" s="140" t="s">
        <v>213</v>
      </c>
      <c r="E152" s="152" t="s">
        <v>3</v>
      </c>
      <c r="F152" s="153" t="s">
        <v>293</v>
      </c>
      <c r="H152" s="154">
        <v>5158.4629999999997</v>
      </c>
      <c r="I152" s="155"/>
      <c r="L152" s="151"/>
      <c r="M152" s="156"/>
      <c r="T152" s="157"/>
      <c r="AT152" s="152" t="s">
        <v>213</v>
      </c>
      <c r="AU152" s="152" t="s">
        <v>84</v>
      </c>
      <c r="AV152" s="12" t="s">
        <v>84</v>
      </c>
      <c r="AW152" s="12" t="s">
        <v>37</v>
      </c>
      <c r="AX152" s="12" t="s">
        <v>22</v>
      </c>
      <c r="AY152" s="152" t="s">
        <v>120</v>
      </c>
    </row>
    <row r="153" spans="2:65" s="1" customFormat="1" ht="37.75" customHeight="1">
      <c r="B153" s="126"/>
      <c r="C153" s="127" t="s">
        <v>294</v>
      </c>
      <c r="D153" s="127" t="s">
        <v>123</v>
      </c>
      <c r="E153" s="128" t="s">
        <v>295</v>
      </c>
      <c r="F153" s="129" t="s">
        <v>296</v>
      </c>
      <c r="G153" s="130" t="s">
        <v>191</v>
      </c>
      <c r="H153" s="131">
        <v>834.11</v>
      </c>
      <c r="I153" s="132"/>
      <c r="J153" s="133">
        <f>ROUND(I153*H153,2)</f>
        <v>0</v>
      </c>
      <c r="K153" s="129" t="s">
        <v>127</v>
      </c>
      <c r="L153" s="31"/>
      <c r="M153" s="134" t="s">
        <v>3</v>
      </c>
      <c r="N153" s="135" t="s">
        <v>46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148</v>
      </c>
      <c r="AT153" s="138" t="s">
        <v>123</v>
      </c>
      <c r="AU153" s="138" t="s">
        <v>84</v>
      </c>
      <c r="AY153" s="16" t="s">
        <v>120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6" t="s">
        <v>22</v>
      </c>
      <c r="BK153" s="139">
        <f>ROUND(I153*H153,2)</f>
        <v>0</v>
      </c>
      <c r="BL153" s="16" t="s">
        <v>148</v>
      </c>
      <c r="BM153" s="138" t="s">
        <v>297</v>
      </c>
    </row>
    <row r="154" spans="2:65" s="1" customFormat="1" ht="27">
      <c r="B154" s="31"/>
      <c r="D154" s="140" t="s">
        <v>130</v>
      </c>
      <c r="F154" s="141" t="s">
        <v>298</v>
      </c>
      <c r="I154" s="142"/>
      <c r="L154" s="31"/>
      <c r="M154" s="143"/>
      <c r="T154" s="52"/>
      <c r="AT154" s="16" t="s">
        <v>130</v>
      </c>
      <c r="AU154" s="16" t="s">
        <v>84</v>
      </c>
    </row>
    <row r="155" spans="2:65" s="1" customFormat="1" ht="10">
      <c r="B155" s="31"/>
      <c r="D155" s="144" t="s">
        <v>131</v>
      </c>
      <c r="F155" s="145" t="s">
        <v>299</v>
      </c>
      <c r="I155" s="142"/>
      <c r="L155" s="31"/>
      <c r="M155" s="143"/>
      <c r="T155" s="52"/>
      <c r="AT155" s="16" t="s">
        <v>131</v>
      </c>
      <c r="AU155" s="16" t="s">
        <v>84</v>
      </c>
    </row>
    <row r="156" spans="2:65" s="1" customFormat="1" ht="18">
      <c r="B156" s="31"/>
      <c r="D156" s="140" t="s">
        <v>133</v>
      </c>
      <c r="F156" s="146" t="s">
        <v>300</v>
      </c>
      <c r="I156" s="142"/>
      <c r="L156" s="31"/>
      <c r="M156" s="143"/>
      <c r="T156" s="52"/>
      <c r="AT156" s="16" t="s">
        <v>133</v>
      </c>
      <c r="AU156" s="16" t="s">
        <v>84</v>
      </c>
    </row>
    <row r="157" spans="2:65" s="12" customFormat="1" ht="10">
      <c r="B157" s="151"/>
      <c r="D157" s="140" t="s">
        <v>213</v>
      </c>
      <c r="E157" s="152" t="s">
        <v>3</v>
      </c>
      <c r="F157" s="153" t="s">
        <v>301</v>
      </c>
      <c r="H157" s="154">
        <v>834.11</v>
      </c>
      <c r="I157" s="155"/>
      <c r="L157" s="151"/>
      <c r="M157" s="156"/>
      <c r="T157" s="157"/>
      <c r="AT157" s="152" t="s">
        <v>213</v>
      </c>
      <c r="AU157" s="152" t="s">
        <v>84</v>
      </c>
      <c r="AV157" s="12" t="s">
        <v>84</v>
      </c>
      <c r="AW157" s="12" t="s">
        <v>37</v>
      </c>
      <c r="AX157" s="12" t="s">
        <v>22</v>
      </c>
      <c r="AY157" s="152" t="s">
        <v>120</v>
      </c>
    </row>
    <row r="158" spans="2:65" s="1" customFormat="1" ht="16.5" customHeight="1">
      <c r="B158" s="126"/>
      <c r="C158" s="171" t="s">
        <v>302</v>
      </c>
      <c r="D158" s="171" t="s">
        <v>254</v>
      </c>
      <c r="E158" s="172" t="s">
        <v>303</v>
      </c>
      <c r="F158" s="173" t="s">
        <v>304</v>
      </c>
      <c r="G158" s="174" t="s">
        <v>305</v>
      </c>
      <c r="H158" s="175">
        <v>20.853000000000002</v>
      </c>
      <c r="I158" s="176"/>
      <c r="J158" s="177">
        <f>ROUND(I158*H158,2)</f>
        <v>0</v>
      </c>
      <c r="K158" s="173" t="s">
        <v>127</v>
      </c>
      <c r="L158" s="178"/>
      <c r="M158" s="179" t="s">
        <v>3</v>
      </c>
      <c r="N158" s="180" t="s">
        <v>46</v>
      </c>
      <c r="P158" s="136">
        <f>O158*H158</f>
        <v>0</v>
      </c>
      <c r="Q158" s="136">
        <v>1E-3</v>
      </c>
      <c r="R158" s="136">
        <f>Q158*H158</f>
        <v>2.0853000000000003E-2</v>
      </c>
      <c r="S158" s="136">
        <v>0</v>
      </c>
      <c r="T158" s="137">
        <f>S158*H158</f>
        <v>0</v>
      </c>
      <c r="AR158" s="138" t="s">
        <v>172</v>
      </c>
      <c r="AT158" s="138" t="s">
        <v>254</v>
      </c>
      <c r="AU158" s="138" t="s">
        <v>84</v>
      </c>
      <c r="AY158" s="16" t="s">
        <v>120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22</v>
      </c>
      <c r="BK158" s="139">
        <f>ROUND(I158*H158,2)</f>
        <v>0</v>
      </c>
      <c r="BL158" s="16" t="s">
        <v>148</v>
      </c>
      <c r="BM158" s="138" t="s">
        <v>306</v>
      </c>
    </row>
    <row r="159" spans="2:65" s="1" customFormat="1" ht="10">
      <c r="B159" s="31"/>
      <c r="D159" s="140" t="s">
        <v>130</v>
      </c>
      <c r="F159" s="141" t="s">
        <v>304</v>
      </c>
      <c r="I159" s="142"/>
      <c r="L159" s="31"/>
      <c r="M159" s="143"/>
      <c r="T159" s="52"/>
      <c r="AT159" s="16" t="s">
        <v>130</v>
      </c>
      <c r="AU159" s="16" t="s">
        <v>84</v>
      </c>
    </row>
    <row r="160" spans="2:65" s="12" customFormat="1" ht="10">
      <c r="B160" s="151"/>
      <c r="D160" s="140" t="s">
        <v>213</v>
      </c>
      <c r="E160" s="152" t="s">
        <v>3</v>
      </c>
      <c r="F160" s="153" t="s">
        <v>301</v>
      </c>
      <c r="H160" s="154">
        <v>834.11</v>
      </c>
      <c r="I160" s="155"/>
      <c r="L160" s="151"/>
      <c r="M160" s="156"/>
      <c r="T160" s="157"/>
      <c r="AT160" s="152" t="s">
        <v>213</v>
      </c>
      <c r="AU160" s="152" t="s">
        <v>84</v>
      </c>
      <c r="AV160" s="12" t="s">
        <v>84</v>
      </c>
      <c r="AW160" s="12" t="s">
        <v>37</v>
      </c>
      <c r="AX160" s="12" t="s">
        <v>22</v>
      </c>
      <c r="AY160" s="152" t="s">
        <v>120</v>
      </c>
    </row>
    <row r="161" spans="2:65" s="12" customFormat="1" ht="10">
      <c r="B161" s="151"/>
      <c r="D161" s="140" t="s">
        <v>213</v>
      </c>
      <c r="F161" s="153" t="s">
        <v>307</v>
      </c>
      <c r="H161" s="154">
        <v>20.853000000000002</v>
      </c>
      <c r="I161" s="155"/>
      <c r="L161" s="151"/>
      <c r="M161" s="156"/>
      <c r="T161" s="157"/>
      <c r="AT161" s="152" t="s">
        <v>213</v>
      </c>
      <c r="AU161" s="152" t="s">
        <v>84</v>
      </c>
      <c r="AV161" s="12" t="s">
        <v>84</v>
      </c>
      <c r="AW161" s="12" t="s">
        <v>4</v>
      </c>
      <c r="AX161" s="12" t="s">
        <v>22</v>
      </c>
      <c r="AY161" s="152" t="s">
        <v>120</v>
      </c>
    </row>
    <row r="162" spans="2:65" s="1" customFormat="1" ht="24.15" customHeight="1">
      <c r="B162" s="126"/>
      <c r="C162" s="127" t="s">
        <v>308</v>
      </c>
      <c r="D162" s="127" t="s">
        <v>123</v>
      </c>
      <c r="E162" s="128" t="s">
        <v>309</v>
      </c>
      <c r="F162" s="129" t="s">
        <v>310</v>
      </c>
      <c r="G162" s="130" t="s">
        <v>191</v>
      </c>
      <c r="H162" s="131">
        <v>834.11</v>
      </c>
      <c r="I162" s="132"/>
      <c r="J162" s="133">
        <f>ROUND(I162*H162,2)</f>
        <v>0</v>
      </c>
      <c r="K162" s="129" t="s">
        <v>127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148</v>
      </c>
      <c r="AT162" s="138" t="s">
        <v>123</v>
      </c>
      <c r="AU162" s="138" t="s">
        <v>84</v>
      </c>
      <c r="AY162" s="16" t="s">
        <v>120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22</v>
      </c>
      <c r="BK162" s="139">
        <f>ROUND(I162*H162,2)</f>
        <v>0</v>
      </c>
      <c r="BL162" s="16" t="s">
        <v>148</v>
      </c>
      <c r="BM162" s="138" t="s">
        <v>311</v>
      </c>
    </row>
    <row r="163" spans="2:65" s="1" customFormat="1" ht="18">
      <c r="B163" s="31"/>
      <c r="D163" s="140" t="s">
        <v>130</v>
      </c>
      <c r="F163" s="141" t="s">
        <v>312</v>
      </c>
      <c r="I163" s="142"/>
      <c r="L163" s="31"/>
      <c r="M163" s="143"/>
      <c r="T163" s="52"/>
      <c r="AT163" s="16" t="s">
        <v>130</v>
      </c>
      <c r="AU163" s="16" t="s">
        <v>84</v>
      </c>
    </row>
    <row r="164" spans="2:65" s="1" customFormat="1" ht="10">
      <c r="B164" s="31"/>
      <c r="D164" s="144" t="s">
        <v>131</v>
      </c>
      <c r="F164" s="145" t="s">
        <v>313</v>
      </c>
      <c r="I164" s="142"/>
      <c r="L164" s="31"/>
      <c r="M164" s="143"/>
      <c r="T164" s="52"/>
      <c r="AT164" s="16" t="s">
        <v>131</v>
      </c>
      <c r="AU164" s="16" t="s">
        <v>84</v>
      </c>
    </row>
    <row r="165" spans="2:65" s="12" customFormat="1" ht="10">
      <c r="B165" s="151"/>
      <c r="D165" s="140" t="s">
        <v>213</v>
      </c>
      <c r="E165" s="152" t="s">
        <v>3</v>
      </c>
      <c r="F165" s="153" t="s">
        <v>301</v>
      </c>
      <c r="H165" s="154">
        <v>834.11</v>
      </c>
      <c r="I165" s="155"/>
      <c r="L165" s="151"/>
      <c r="M165" s="156"/>
      <c r="T165" s="157"/>
      <c r="AT165" s="152" t="s">
        <v>213</v>
      </c>
      <c r="AU165" s="152" t="s">
        <v>84</v>
      </c>
      <c r="AV165" s="12" t="s">
        <v>84</v>
      </c>
      <c r="AW165" s="12" t="s">
        <v>37</v>
      </c>
      <c r="AX165" s="12" t="s">
        <v>22</v>
      </c>
      <c r="AY165" s="152" t="s">
        <v>120</v>
      </c>
    </row>
    <row r="166" spans="2:65" s="1" customFormat="1" ht="24.15" customHeight="1">
      <c r="B166" s="126"/>
      <c r="C166" s="127" t="s">
        <v>314</v>
      </c>
      <c r="D166" s="127" t="s">
        <v>123</v>
      </c>
      <c r="E166" s="128" t="s">
        <v>179</v>
      </c>
      <c r="F166" s="129" t="s">
        <v>315</v>
      </c>
      <c r="G166" s="130" t="s">
        <v>126</v>
      </c>
      <c r="H166" s="131">
        <v>1</v>
      </c>
      <c r="I166" s="132"/>
      <c r="J166" s="133">
        <f>ROUND(I166*H166,2)</f>
        <v>0</v>
      </c>
      <c r="K166" s="129" t="s">
        <v>3</v>
      </c>
      <c r="L166" s="31"/>
      <c r="M166" s="134" t="s">
        <v>3</v>
      </c>
      <c r="N166" s="135" t="s">
        <v>46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148</v>
      </c>
      <c r="AT166" s="138" t="s">
        <v>123</v>
      </c>
      <c r="AU166" s="138" t="s">
        <v>84</v>
      </c>
      <c r="AY166" s="16" t="s">
        <v>120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22</v>
      </c>
      <c r="BK166" s="139">
        <f>ROUND(I166*H166,2)</f>
        <v>0</v>
      </c>
      <c r="BL166" s="16" t="s">
        <v>148</v>
      </c>
      <c r="BM166" s="138" t="s">
        <v>316</v>
      </c>
    </row>
    <row r="167" spans="2:65" s="1" customFormat="1" ht="18">
      <c r="B167" s="31"/>
      <c r="D167" s="140" t="s">
        <v>130</v>
      </c>
      <c r="F167" s="141" t="s">
        <v>317</v>
      </c>
      <c r="I167" s="142"/>
      <c r="L167" s="31"/>
      <c r="M167" s="143"/>
      <c r="T167" s="52"/>
      <c r="AT167" s="16" t="s">
        <v>130</v>
      </c>
      <c r="AU167" s="16" t="s">
        <v>84</v>
      </c>
    </row>
    <row r="168" spans="2:65" s="1" customFormat="1" ht="81">
      <c r="B168" s="31"/>
      <c r="D168" s="140" t="s">
        <v>133</v>
      </c>
      <c r="F168" s="146" t="s">
        <v>318</v>
      </c>
      <c r="I168" s="142"/>
      <c r="L168" s="31"/>
      <c r="M168" s="143"/>
      <c r="T168" s="52"/>
      <c r="AT168" s="16" t="s">
        <v>133</v>
      </c>
      <c r="AU168" s="16" t="s">
        <v>84</v>
      </c>
    </row>
    <row r="169" spans="2:65" s="1" customFormat="1" ht="16.5" customHeight="1">
      <c r="B169" s="126"/>
      <c r="C169" s="127" t="s">
        <v>319</v>
      </c>
      <c r="D169" s="127" t="s">
        <v>123</v>
      </c>
      <c r="E169" s="128" t="s">
        <v>320</v>
      </c>
      <c r="F169" s="129" t="s">
        <v>321</v>
      </c>
      <c r="G169" s="130" t="s">
        <v>195</v>
      </c>
      <c r="H169" s="131">
        <v>2141.8820000000001</v>
      </c>
      <c r="I169" s="132"/>
      <c r="J169" s="133">
        <f>ROUND(I169*H169,2)</f>
        <v>0</v>
      </c>
      <c r="K169" s="129" t="s">
        <v>3</v>
      </c>
      <c r="L169" s="31"/>
      <c r="M169" s="134" t="s">
        <v>3</v>
      </c>
      <c r="N169" s="135" t="s">
        <v>46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148</v>
      </c>
      <c r="AT169" s="138" t="s">
        <v>123</v>
      </c>
      <c r="AU169" s="138" t="s">
        <v>84</v>
      </c>
      <c r="AY169" s="16" t="s">
        <v>120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22</v>
      </c>
      <c r="BK169" s="139">
        <f>ROUND(I169*H169,2)</f>
        <v>0</v>
      </c>
      <c r="BL169" s="16" t="s">
        <v>148</v>
      </c>
      <c r="BM169" s="138" t="s">
        <v>322</v>
      </c>
    </row>
    <row r="170" spans="2:65" s="1" customFormat="1" ht="27">
      <c r="B170" s="31"/>
      <c r="D170" s="140" t="s">
        <v>130</v>
      </c>
      <c r="F170" s="141" t="s">
        <v>323</v>
      </c>
      <c r="I170" s="142"/>
      <c r="L170" s="31"/>
      <c r="M170" s="143"/>
      <c r="T170" s="52"/>
      <c r="AT170" s="16" t="s">
        <v>130</v>
      </c>
      <c r="AU170" s="16" t="s">
        <v>84</v>
      </c>
    </row>
    <row r="171" spans="2:65" s="13" customFormat="1" ht="10">
      <c r="B171" s="158"/>
      <c r="D171" s="140" t="s">
        <v>213</v>
      </c>
      <c r="E171" s="159" t="s">
        <v>3</v>
      </c>
      <c r="F171" s="160" t="s">
        <v>324</v>
      </c>
      <c r="H171" s="159" t="s">
        <v>3</v>
      </c>
      <c r="I171" s="161"/>
      <c r="L171" s="158"/>
      <c r="M171" s="162"/>
      <c r="T171" s="163"/>
      <c r="AT171" s="159" t="s">
        <v>213</v>
      </c>
      <c r="AU171" s="159" t="s">
        <v>84</v>
      </c>
      <c r="AV171" s="13" t="s">
        <v>22</v>
      </c>
      <c r="AW171" s="13" t="s">
        <v>37</v>
      </c>
      <c r="AX171" s="13" t="s">
        <v>75</v>
      </c>
      <c r="AY171" s="159" t="s">
        <v>120</v>
      </c>
    </row>
    <row r="172" spans="2:65" s="12" customFormat="1" ht="10">
      <c r="B172" s="151"/>
      <c r="D172" s="140" t="s">
        <v>213</v>
      </c>
      <c r="E172" s="152" t="s">
        <v>3</v>
      </c>
      <c r="F172" s="153" t="s">
        <v>325</v>
      </c>
      <c r="H172" s="154">
        <v>2141.8820000000001</v>
      </c>
      <c r="I172" s="155"/>
      <c r="L172" s="151"/>
      <c r="M172" s="156"/>
      <c r="T172" s="157"/>
      <c r="AT172" s="152" t="s">
        <v>213</v>
      </c>
      <c r="AU172" s="152" t="s">
        <v>84</v>
      </c>
      <c r="AV172" s="12" t="s">
        <v>84</v>
      </c>
      <c r="AW172" s="12" t="s">
        <v>37</v>
      </c>
      <c r="AX172" s="12" t="s">
        <v>22</v>
      </c>
      <c r="AY172" s="152" t="s">
        <v>120</v>
      </c>
    </row>
    <row r="173" spans="2:65" s="11" customFormat="1" ht="22.75" customHeight="1">
      <c r="B173" s="114"/>
      <c r="D173" s="115" t="s">
        <v>74</v>
      </c>
      <c r="E173" s="124" t="s">
        <v>119</v>
      </c>
      <c r="F173" s="124" t="s">
        <v>326</v>
      </c>
      <c r="I173" s="117"/>
      <c r="J173" s="125">
        <f>BK173</f>
        <v>0</v>
      </c>
      <c r="L173" s="114"/>
      <c r="M173" s="119"/>
      <c r="P173" s="120">
        <f>SUM(P174:P218)</f>
        <v>0</v>
      </c>
      <c r="R173" s="120">
        <f>SUM(R174:R218)</f>
        <v>4201.2631950000005</v>
      </c>
      <c r="T173" s="121">
        <f>SUM(T174:T218)</f>
        <v>0</v>
      </c>
      <c r="AR173" s="115" t="s">
        <v>22</v>
      </c>
      <c r="AT173" s="122" t="s">
        <v>74</v>
      </c>
      <c r="AU173" s="122" t="s">
        <v>22</v>
      </c>
      <c r="AY173" s="115" t="s">
        <v>120</v>
      </c>
      <c r="BK173" s="123">
        <f>SUM(BK174:BK218)</f>
        <v>0</v>
      </c>
    </row>
    <row r="174" spans="2:65" s="1" customFormat="1" ht="37.75" customHeight="1">
      <c r="B174" s="126"/>
      <c r="C174" s="127" t="s">
        <v>327</v>
      </c>
      <c r="D174" s="127" t="s">
        <v>123</v>
      </c>
      <c r="E174" s="128" t="s">
        <v>328</v>
      </c>
      <c r="F174" s="129" t="s">
        <v>329</v>
      </c>
      <c r="G174" s="130" t="s">
        <v>191</v>
      </c>
      <c r="H174" s="131">
        <v>4126.7700000000004</v>
      </c>
      <c r="I174" s="132"/>
      <c r="J174" s="133">
        <f>ROUND(I174*H174,2)</f>
        <v>0</v>
      </c>
      <c r="K174" s="129" t="s">
        <v>127</v>
      </c>
      <c r="L174" s="31"/>
      <c r="M174" s="134" t="s">
        <v>3</v>
      </c>
      <c r="N174" s="135" t="s">
        <v>46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148</v>
      </c>
      <c r="AT174" s="138" t="s">
        <v>123</v>
      </c>
      <c r="AU174" s="138" t="s">
        <v>84</v>
      </c>
      <c r="AY174" s="16" t="s">
        <v>120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22</v>
      </c>
      <c r="BK174" s="139">
        <f>ROUND(I174*H174,2)</f>
        <v>0</v>
      </c>
      <c r="BL174" s="16" t="s">
        <v>148</v>
      </c>
      <c r="BM174" s="138" t="s">
        <v>330</v>
      </c>
    </row>
    <row r="175" spans="2:65" s="1" customFormat="1" ht="45">
      <c r="B175" s="31"/>
      <c r="D175" s="140" t="s">
        <v>130</v>
      </c>
      <c r="F175" s="141" t="s">
        <v>331</v>
      </c>
      <c r="I175" s="142"/>
      <c r="L175" s="31"/>
      <c r="M175" s="143"/>
      <c r="T175" s="52"/>
      <c r="AT175" s="16" t="s">
        <v>130</v>
      </c>
      <c r="AU175" s="16" t="s">
        <v>84</v>
      </c>
    </row>
    <row r="176" spans="2:65" s="1" customFormat="1" ht="10">
      <c r="B176" s="31"/>
      <c r="D176" s="144" t="s">
        <v>131</v>
      </c>
      <c r="F176" s="145" t="s">
        <v>332</v>
      </c>
      <c r="I176" s="142"/>
      <c r="L176" s="31"/>
      <c r="M176" s="143"/>
      <c r="T176" s="52"/>
      <c r="AT176" s="16" t="s">
        <v>131</v>
      </c>
      <c r="AU176" s="16" t="s">
        <v>84</v>
      </c>
    </row>
    <row r="177" spans="2:65" s="13" customFormat="1" ht="10">
      <c r="B177" s="158"/>
      <c r="D177" s="140" t="s">
        <v>213</v>
      </c>
      <c r="E177" s="159" t="s">
        <v>3</v>
      </c>
      <c r="F177" s="160" t="s">
        <v>333</v>
      </c>
      <c r="H177" s="159" t="s">
        <v>3</v>
      </c>
      <c r="I177" s="161"/>
      <c r="L177" s="158"/>
      <c r="M177" s="162"/>
      <c r="T177" s="163"/>
      <c r="AT177" s="159" t="s">
        <v>213</v>
      </c>
      <c r="AU177" s="159" t="s">
        <v>84</v>
      </c>
      <c r="AV177" s="13" t="s">
        <v>22</v>
      </c>
      <c r="AW177" s="13" t="s">
        <v>37</v>
      </c>
      <c r="AX177" s="13" t="s">
        <v>75</v>
      </c>
      <c r="AY177" s="159" t="s">
        <v>120</v>
      </c>
    </row>
    <row r="178" spans="2:65" s="12" customFormat="1" ht="10">
      <c r="B178" s="151"/>
      <c r="D178" s="140" t="s">
        <v>213</v>
      </c>
      <c r="E178" s="152" t="s">
        <v>3</v>
      </c>
      <c r="F178" s="153" t="s">
        <v>334</v>
      </c>
      <c r="H178" s="154">
        <v>4126.7700000000004</v>
      </c>
      <c r="I178" s="155"/>
      <c r="L178" s="151"/>
      <c r="M178" s="156"/>
      <c r="T178" s="157"/>
      <c r="AT178" s="152" t="s">
        <v>213</v>
      </c>
      <c r="AU178" s="152" t="s">
        <v>84</v>
      </c>
      <c r="AV178" s="12" t="s">
        <v>84</v>
      </c>
      <c r="AW178" s="12" t="s">
        <v>37</v>
      </c>
      <c r="AX178" s="12" t="s">
        <v>22</v>
      </c>
      <c r="AY178" s="152" t="s">
        <v>120</v>
      </c>
    </row>
    <row r="179" spans="2:65" s="1" customFormat="1" ht="21.75" customHeight="1">
      <c r="B179" s="126"/>
      <c r="C179" s="171" t="s">
        <v>335</v>
      </c>
      <c r="D179" s="171" t="s">
        <v>254</v>
      </c>
      <c r="E179" s="172" t="s">
        <v>336</v>
      </c>
      <c r="F179" s="173" t="s">
        <v>337</v>
      </c>
      <c r="G179" s="174" t="s">
        <v>257</v>
      </c>
      <c r="H179" s="175">
        <v>71.269000000000005</v>
      </c>
      <c r="I179" s="176"/>
      <c r="J179" s="177">
        <f>ROUND(I179*H179,2)</f>
        <v>0</v>
      </c>
      <c r="K179" s="173" t="s">
        <v>127</v>
      </c>
      <c r="L179" s="178"/>
      <c r="M179" s="179" t="s">
        <v>3</v>
      </c>
      <c r="N179" s="180" t="s">
        <v>46</v>
      </c>
      <c r="P179" s="136">
        <f>O179*H179</f>
        <v>0</v>
      </c>
      <c r="Q179" s="136">
        <v>1</v>
      </c>
      <c r="R179" s="136">
        <f>Q179*H179</f>
        <v>71.269000000000005</v>
      </c>
      <c r="S179" s="136">
        <v>0</v>
      </c>
      <c r="T179" s="137">
        <f>S179*H179</f>
        <v>0</v>
      </c>
      <c r="AR179" s="138" t="s">
        <v>172</v>
      </c>
      <c r="AT179" s="138" t="s">
        <v>254</v>
      </c>
      <c r="AU179" s="138" t="s">
        <v>84</v>
      </c>
      <c r="AY179" s="16" t="s">
        <v>120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22</v>
      </c>
      <c r="BK179" s="139">
        <f>ROUND(I179*H179,2)</f>
        <v>0</v>
      </c>
      <c r="BL179" s="16" t="s">
        <v>148</v>
      </c>
      <c r="BM179" s="138" t="s">
        <v>338</v>
      </c>
    </row>
    <row r="180" spans="2:65" s="1" customFormat="1" ht="10">
      <c r="B180" s="31"/>
      <c r="D180" s="140" t="s">
        <v>130</v>
      </c>
      <c r="F180" s="141" t="s">
        <v>337</v>
      </c>
      <c r="I180" s="142"/>
      <c r="L180" s="31"/>
      <c r="M180" s="143"/>
      <c r="T180" s="52"/>
      <c r="AT180" s="16" t="s">
        <v>130</v>
      </c>
      <c r="AU180" s="16" t="s">
        <v>84</v>
      </c>
    </row>
    <row r="181" spans="2:65" s="13" customFormat="1" ht="10">
      <c r="B181" s="158"/>
      <c r="D181" s="140" t="s">
        <v>213</v>
      </c>
      <c r="E181" s="159" t="s">
        <v>3</v>
      </c>
      <c r="F181" s="160" t="s">
        <v>339</v>
      </c>
      <c r="H181" s="159" t="s">
        <v>3</v>
      </c>
      <c r="I181" s="161"/>
      <c r="L181" s="158"/>
      <c r="M181" s="162"/>
      <c r="T181" s="163"/>
      <c r="AT181" s="159" t="s">
        <v>213</v>
      </c>
      <c r="AU181" s="159" t="s">
        <v>84</v>
      </c>
      <c r="AV181" s="13" t="s">
        <v>22</v>
      </c>
      <c r="AW181" s="13" t="s">
        <v>37</v>
      </c>
      <c r="AX181" s="13" t="s">
        <v>75</v>
      </c>
      <c r="AY181" s="159" t="s">
        <v>120</v>
      </c>
    </row>
    <row r="182" spans="2:65" s="12" customFormat="1" ht="10">
      <c r="B182" s="151"/>
      <c r="D182" s="140" t="s">
        <v>213</v>
      </c>
      <c r="E182" s="152" t="s">
        <v>3</v>
      </c>
      <c r="F182" s="153" t="s">
        <v>340</v>
      </c>
      <c r="H182" s="154">
        <v>71.269000000000005</v>
      </c>
      <c r="I182" s="155"/>
      <c r="L182" s="151"/>
      <c r="M182" s="156"/>
      <c r="T182" s="157"/>
      <c r="AT182" s="152" t="s">
        <v>213</v>
      </c>
      <c r="AU182" s="152" t="s">
        <v>84</v>
      </c>
      <c r="AV182" s="12" t="s">
        <v>84</v>
      </c>
      <c r="AW182" s="12" t="s">
        <v>37</v>
      </c>
      <c r="AX182" s="12" t="s">
        <v>22</v>
      </c>
      <c r="AY182" s="152" t="s">
        <v>120</v>
      </c>
    </row>
    <row r="183" spans="2:65" s="1" customFormat="1" ht="24.15" customHeight="1">
      <c r="B183" s="126"/>
      <c r="C183" s="127" t="s">
        <v>8</v>
      </c>
      <c r="D183" s="127" t="s">
        <v>123</v>
      </c>
      <c r="E183" s="128" t="s">
        <v>341</v>
      </c>
      <c r="F183" s="129" t="s">
        <v>342</v>
      </c>
      <c r="G183" s="130" t="s">
        <v>191</v>
      </c>
      <c r="H183" s="131">
        <v>4802.6869999999999</v>
      </c>
      <c r="I183" s="132"/>
      <c r="J183" s="133">
        <f>ROUND(I183*H183,2)</f>
        <v>0</v>
      </c>
      <c r="K183" s="129" t="s">
        <v>127</v>
      </c>
      <c r="L183" s="31"/>
      <c r="M183" s="134" t="s">
        <v>3</v>
      </c>
      <c r="N183" s="135" t="s">
        <v>46</v>
      </c>
      <c r="P183" s="136">
        <f>O183*H183</f>
        <v>0</v>
      </c>
      <c r="Q183" s="136">
        <v>0.34499999999999997</v>
      </c>
      <c r="R183" s="136">
        <f>Q183*H183</f>
        <v>1656.9270149999998</v>
      </c>
      <c r="S183" s="136">
        <v>0</v>
      </c>
      <c r="T183" s="137">
        <f>S183*H183</f>
        <v>0</v>
      </c>
      <c r="AR183" s="138" t="s">
        <v>148</v>
      </c>
      <c r="AT183" s="138" t="s">
        <v>123</v>
      </c>
      <c r="AU183" s="138" t="s">
        <v>84</v>
      </c>
      <c r="AY183" s="16" t="s">
        <v>120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22</v>
      </c>
      <c r="BK183" s="139">
        <f>ROUND(I183*H183,2)</f>
        <v>0</v>
      </c>
      <c r="BL183" s="16" t="s">
        <v>148</v>
      </c>
      <c r="BM183" s="138" t="s">
        <v>343</v>
      </c>
    </row>
    <row r="184" spans="2:65" s="1" customFormat="1" ht="18">
      <c r="B184" s="31"/>
      <c r="D184" s="140" t="s">
        <v>130</v>
      </c>
      <c r="F184" s="141" t="s">
        <v>344</v>
      </c>
      <c r="I184" s="142"/>
      <c r="L184" s="31"/>
      <c r="M184" s="143"/>
      <c r="T184" s="52"/>
      <c r="AT184" s="16" t="s">
        <v>130</v>
      </c>
      <c r="AU184" s="16" t="s">
        <v>84</v>
      </c>
    </row>
    <row r="185" spans="2:65" s="1" customFormat="1" ht="10">
      <c r="B185" s="31"/>
      <c r="D185" s="144" t="s">
        <v>131</v>
      </c>
      <c r="F185" s="145" t="s">
        <v>345</v>
      </c>
      <c r="I185" s="142"/>
      <c r="L185" s="31"/>
      <c r="M185" s="143"/>
      <c r="T185" s="52"/>
      <c r="AT185" s="16" t="s">
        <v>131</v>
      </c>
      <c r="AU185" s="16" t="s">
        <v>84</v>
      </c>
    </row>
    <row r="186" spans="2:65" s="1" customFormat="1" ht="18">
      <c r="B186" s="31"/>
      <c r="D186" s="140" t="s">
        <v>133</v>
      </c>
      <c r="F186" s="146" t="s">
        <v>346</v>
      </c>
      <c r="I186" s="142"/>
      <c r="L186" s="31"/>
      <c r="M186" s="143"/>
      <c r="T186" s="52"/>
      <c r="AT186" s="16" t="s">
        <v>133</v>
      </c>
      <c r="AU186" s="16" t="s">
        <v>84</v>
      </c>
    </row>
    <row r="187" spans="2:65" s="13" customFormat="1" ht="10">
      <c r="B187" s="158"/>
      <c r="D187" s="140" t="s">
        <v>213</v>
      </c>
      <c r="E187" s="159" t="s">
        <v>3</v>
      </c>
      <c r="F187" s="160" t="s">
        <v>347</v>
      </c>
      <c r="H187" s="159" t="s">
        <v>3</v>
      </c>
      <c r="I187" s="161"/>
      <c r="L187" s="158"/>
      <c r="M187" s="162"/>
      <c r="T187" s="163"/>
      <c r="AT187" s="159" t="s">
        <v>213</v>
      </c>
      <c r="AU187" s="159" t="s">
        <v>84</v>
      </c>
      <c r="AV187" s="13" t="s">
        <v>22</v>
      </c>
      <c r="AW187" s="13" t="s">
        <v>37</v>
      </c>
      <c r="AX187" s="13" t="s">
        <v>75</v>
      </c>
      <c r="AY187" s="159" t="s">
        <v>120</v>
      </c>
    </row>
    <row r="188" spans="2:65" s="12" customFormat="1" ht="10">
      <c r="B188" s="151"/>
      <c r="D188" s="140" t="s">
        <v>213</v>
      </c>
      <c r="E188" s="152" t="s">
        <v>3</v>
      </c>
      <c r="F188" s="153" t="s">
        <v>348</v>
      </c>
      <c r="H188" s="154">
        <v>4802.6869999999999</v>
      </c>
      <c r="I188" s="155"/>
      <c r="L188" s="151"/>
      <c r="M188" s="156"/>
      <c r="T188" s="157"/>
      <c r="AT188" s="152" t="s">
        <v>213</v>
      </c>
      <c r="AU188" s="152" t="s">
        <v>84</v>
      </c>
      <c r="AV188" s="12" t="s">
        <v>84</v>
      </c>
      <c r="AW188" s="12" t="s">
        <v>37</v>
      </c>
      <c r="AX188" s="12" t="s">
        <v>22</v>
      </c>
      <c r="AY188" s="152" t="s">
        <v>120</v>
      </c>
    </row>
    <row r="189" spans="2:65" s="1" customFormat="1" ht="24.15" customHeight="1">
      <c r="B189" s="126"/>
      <c r="C189" s="127" t="s">
        <v>349</v>
      </c>
      <c r="D189" s="127" t="s">
        <v>123</v>
      </c>
      <c r="E189" s="128" t="s">
        <v>350</v>
      </c>
      <c r="F189" s="129" t="s">
        <v>351</v>
      </c>
      <c r="G189" s="130" t="s">
        <v>191</v>
      </c>
      <c r="H189" s="131">
        <v>5158.4629999999997</v>
      </c>
      <c r="I189" s="132"/>
      <c r="J189" s="133">
        <f>ROUND(I189*H189,2)</f>
        <v>0</v>
      </c>
      <c r="K189" s="129" t="s">
        <v>127</v>
      </c>
      <c r="L189" s="31"/>
      <c r="M189" s="134" t="s">
        <v>3</v>
      </c>
      <c r="N189" s="135" t="s">
        <v>46</v>
      </c>
      <c r="P189" s="136">
        <f>O189*H189</f>
        <v>0</v>
      </c>
      <c r="Q189" s="136">
        <v>0.46</v>
      </c>
      <c r="R189" s="136">
        <f>Q189*H189</f>
        <v>2372.8929800000001</v>
      </c>
      <c r="S189" s="136">
        <v>0</v>
      </c>
      <c r="T189" s="137">
        <f>S189*H189</f>
        <v>0</v>
      </c>
      <c r="AR189" s="138" t="s">
        <v>148</v>
      </c>
      <c r="AT189" s="138" t="s">
        <v>123</v>
      </c>
      <c r="AU189" s="138" t="s">
        <v>84</v>
      </c>
      <c r="AY189" s="16" t="s">
        <v>120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22</v>
      </c>
      <c r="BK189" s="139">
        <f>ROUND(I189*H189,2)</f>
        <v>0</v>
      </c>
      <c r="BL189" s="16" t="s">
        <v>148</v>
      </c>
      <c r="BM189" s="138" t="s">
        <v>352</v>
      </c>
    </row>
    <row r="190" spans="2:65" s="1" customFormat="1" ht="18">
      <c r="B190" s="31"/>
      <c r="D190" s="140" t="s">
        <v>130</v>
      </c>
      <c r="F190" s="141" t="s">
        <v>353</v>
      </c>
      <c r="I190" s="142"/>
      <c r="L190" s="31"/>
      <c r="M190" s="143"/>
      <c r="T190" s="52"/>
      <c r="AT190" s="16" t="s">
        <v>130</v>
      </c>
      <c r="AU190" s="16" t="s">
        <v>84</v>
      </c>
    </row>
    <row r="191" spans="2:65" s="1" customFormat="1" ht="10">
      <c r="B191" s="31"/>
      <c r="D191" s="144" t="s">
        <v>131</v>
      </c>
      <c r="F191" s="145" t="s">
        <v>354</v>
      </c>
      <c r="I191" s="142"/>
      <c r="L191" s="31"/>
      <c r="M191" s="143"/>
      <c r="T191" s="52"/>
      <c r="AT191" s="16" t="s">
        <v>131</v>
      </c>
      <c r="AU191" s="16" t="s">
        <v>84</v>
      </c>
    </row>
    <row r="192" spans="2:65" s="1" customFormat="1" ht="18">
      <c r="B192" s="31"/>
      <c r="D192" s="140" t="s">
        <v>133</v>
      </c>
      <c r="F192" s="146" t="s">
        <v>355</v>
      </c>
      <c r="I192" s="142"/>
      <c r="L192" s="31"/>
      <c r="M192" s="143"/>
      <c r="T192" s="52"/>
      <c r="AT192" s="16" t="s">
        <v>133</v>
      </c>
      <c r="AU192" s="16" t="s">
        <v>84</v>
      </c>
    </row>
    <row r="193" spans="2:65" s="13" customFormat="1" ht="10">
      <c r="B193" s="158"/>
      <c r="D193" s="140" t="s">
        <v>213</v>
      </c>
      <c r="E193" s="159" t="s">
        <v>3</v>
      </c>
      <c r="F193" s="160" t="s">
        <v>356</v>
      </c>
      <c r="H193" s="159" t="s">
        <v>3</v>
      </c>
      <c r="I193" s="161"/>
      <c r="L193" s="158"/>
      <c r="M193" s="162"/>
      <c r="T193" s="163"/>
      <c r="AT193" s="159" t="s">
        <v>213</v>
      </c>
      <c r="AU193" s="159" t="s">
        <v>84</v>
      </c>
      <c r="AV193" s="13" t="s">
        <v>22</v>
      </c>
      <c r="AW193" s="13" t="s">
        <v>37</v>
      </c>
      <c r="AX193" s="13" t="s">
        <v>75</v>
      </c>
      <c r="AY193" s="159" t="s">
        <v>120</v>
      </c>
    </row>
    <row r="194" spans="2:65" s="12" customFormat="1" ht="10">
      <c r="B194" s="151"/>
      <c r="D194" s="140" t="s">
        <v>213</v>
      </c>
      <c r="E194" s="152" t="s">
        <v>3</v>
      </c>
      <c r="F194" s="153" t="s">
        <v>357</v>
      </c>
      <c r="H194" s="154">
        <v>5158.4629999999997</v>
      </c>
      <c r="I194" s="155"/>
      <c r="L194" s="151"/>
      <c r="M194" s="156"/>
      <c r="T194" s="157"/>
      <c r="AT194" s="152" t="s">
        <v>213</v>
      </c>
      <c r="AU194" s="152" t="s">
        <v>84</v>
      </c>
      <c r="AV194" s="12" t="s">
        <v>84</v>
      </c>
      <c r="AW194" s="12" t="s">
        <v>37</v>
      </c>
      <c r="AX194" s="12" t="s">
        <v>22</v>
      </c>
      <c r="AY194" s="152" t="s">
        <v>120</v>
      </c>
    </row>
    <row r="195" spans="2:65" s="1" customFormat="1" ht="33" customHeight="1">
      <c r="B195" s="126"/>
      <c r="C195" s="127" t="s">
        <v>358</v>
      </c>
      <c r="D195" s="127" t="s">
        <v>123</v>
      </c>
      <c r="E195" s="128" t="s">
        <v>359</v>
      </c>
      <c r="F195" s="129" t="s">
        <v>360</v>
      </c>
      <c r="G195" s="130" t="s">
        <v>191</v>
      </c>
      <c r="H195" s="131">
        <v>4100.3149999999996</v>
      </c>
      <c r="I195" s="132"/>
      <c r="J195" s="133">
        <f>ROUND(I195*H195,2)</f>
        <v>0</v>
      </c>
      <c r="K195" s="129" t="s">
        <v>127</v>
      </c>
      <c r="L195" s="31"/>
      <c r="M195" s="134" t="s">
        <v>3</v>
      </c>
      <c r="N195" s="135" t="s">
        <v>46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148</v>
      </c>
      <c r="AT195" s="138" t="s">
        <v>123</v>
      </c>
      <c r="AU195" s="138" t="s">
        <v>84</v>
      </c>
      <c r="AY195" s="16" t="s">
        <v>120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22</v>
      </c>
      <c r="BK195" s="139">
        <f>ROUND(I195*H195,2)</f>
        <v>0</v>
      </c>
      <c r="BL195" s="16" t="s">
        <v>148</v>
      </c>
      <c r="BM195" s="138" t="s">
        <v>361</v>
      </c>
    </row>
    <row r="196" spans="2:65" s="1" customFormat="1" ht="27">
      <c r="B196" s="31"/>
      <c r="D196" s="140" t="s">
        <v>130</v>
      </c>
      <c r="F196" s="141" t="s">
        <v>362</v>
      </c>
      <c r="I196" s="142"/>
      <c r="L196" s="31"/>
      <c r="M196" s="143"/>
      <c r="T196" s="52"/>
      <c r="AT196" s="16" t="s">
        <v>130</v>
      </c>
      <c r="AU196" s="16" t="s">
        <v>84</v>
      </c>
    </row>
    <row r="197" spans="2:65" s="1" customFormat="1" ht="10">
      <c r="B197" s="31"/>
      <c r="D197" s="144" t="s">
        <v>131</v>
      </c>
      <c r="F197" s="145" t="s">
        <v>363</v>
      </c>
      <c r="I197" s="142"/>
      <c r="L197" s="31"/>
      <c r="M197" s="143"/>
      <c r="T197" s="52"/>
      <c r="AT197" s="16" t="s">
        <v>131</v>
      </c>
      <c r="AU197" s="16" t="s">
        <v>84</v>
      </c>
    </row>
    <row r="198" spans="2:65" s="13" customFormat="1" ht="10">
      <c r="B198" s="158"/>
      <c r="D198" s="140" t="s">
        <v>213</v>
      </c>
      <c r="E198" s="159" t="s">
        <v>3</v>
      </c>
      <c r="F198" s="160" t="s">
        <v>364</v>
      </c>
      <c r="H198" s="159" t="s">
        <v>3</v>
      </c>
      <c r="I198" s="161"/>
      <c r="L198" s="158"/>
      <c r="M198" s="162"/>
      <c r="T198" s="163"/>
      <c r="AT198" s="159" t="s">
        <v>213</v>
      </c>
      <c r="AU198" s="159" t="s">
        <v>84</v>
      </c>
      <c r="AV198" s="13" t="s">
        <v>22</v>
      </c>
      <c r="AW198" s="13" t="s">
        <v>37</v>
      </c>
      <c r="AX198" s="13" t="s">
        <v>75</v>
      </c>
      <c r="AY198" s="159" t="s">
        <v>120</v>
      </c>
    </row>
    <row r="199" spans="2:65" s="12" customFormat="1" ht="10">
      <c r="B199" s="151"/>
      <c r="D199" s="140" t="s">
        <v>213</v>
      </c>
      <c r="E199" s="152" t="s">
        <v>3</v>
      </c>
      <c r="F199" s="153" t="s">
        <v>365</v>
      </c>
      <c r="H199" s="154">
        <v>4100.3149999999996</v>
      </c>
      <c r="I199" s="155"/>
      <c r="L199" s="151"/>
      <c r="M199" s="156"/>
      <c r="T199" s="157"/>
      <c r="AT199" s="152" t="s">
        <v>213</v>
      </c>
      <c r="AU199" s="152" t="s">
        <v>84</v>
      </c>
      <c r="AV199" s="12" t="s">
        <v>84</v>
      </c>
      <c r="AW199" s="12" t="s">
        <v>37</v>
      </c>
      <c r="AX199" s="12" t="s">
        <v>22</v>
      </c>
      <c r="AY199" s="152" t="s">
        <v>120</v>
      </c>
    </row>
    <row r="200" spans="2:65" s="1" customFormat="1" ht="16.5" customHeight="1">
      <c r="B200" s="126"/>
      <c r="C200" s="127" t="s">
        <v>366</v>
      </c>
      <c r="D200" s="127" t="s">
        <v>123</v>
      </c>
      <c r="E200" s="128" t="s">
        <v>367</v>
      </c>
      <c r="F200" s="129" t="s">
        <v>368</v>
      </c>
      <c r="G200" s="130" t="s">
        <v>191</v>
      </c>
      <c r="H200" s="131">
        <v>435.54</v>
      </c>
      <c r="I200" s="132"/>
      <c r="J200" s="133">
        <f>ROUND(I200*H200,2)</f>
        <v>0</v>
      </c>
      <c r="K200" s="129" t="s">
        <v>127</v>
      </c>
      <c r="L200" s="31"/>
      <c r="M200" s="134" t="s">
        <v>3</v>
      </c>
      <c r="N200" s="135" t="s">
        <v>46</v>
      </c>
      <c r="P200" s="136">
        <f>O200*H200</f>
        <v>0</v>
      </c>
      <c r="Q200" s="136">
        <v>0.23</v>
      </c>
      <c r="R200" s="136">
        <f>Q200*H200</f>
        <v>100.17420000000001</v>
      </c>
      <c r="S200" s="136">
        <v>0</v>
      </c>
      <c r="T200" s="137">
        <f>S200*H200</f>
        <v>0</v>
      </c>
      <c r="AR200" s="138" t="s">
        <v>148</v>
      </c>
      <c r="AT200" s="138" t="s">
        <v>123</v>
      </c>
      <c r="AU200" s="138" t="s">
        <v>84</v>
      </c>
      <c r="AY200" s="16" t="s">
        <v>120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6" t="s">
        <v>22</v>
      </c>
      <c r="BK200" s="139">
        <f>ROUND(I200*H200,2)</f>
        <v>0</v>
      </c>
      <c r="BL200" s="16" t="s">
        <v>148</v>
      </c>
      <c r="BM200" s="138" t="s">
        <v>369</v>
      </c>
    </row>
    <row r="201" spans="2:65" s="1" customFormat="1" ht="18">
      <c r="B201" s="31"/>
      <c r="D201" s="140" t="s">
        <v>130</v>
      </c>
      <c r="F201" s="141" t="s">
        <v>370</v>
      </c>
      <c r="I201" s="142"/>
      <c r="L201" s="31"/>
      <c r="M201" s="143"/>
      <c r="T201" s="52"/>
      <c r="AT201" s="16" t="s">
        <v>130</v>
      </c>
      <c r="AU201" s="16" t="s">
        <v>84</v>
      </c>
    </row>
    <row r="202" spans="2:65" s="1" customFormat="1" ht="10">
      <c r="B202" s="31"/>
      <c r="D202" s="144" t="s">
        <v>131</v>
      </c>
      <c r="F202" s="145" t="s">
        <v>371</v>
      </c>
      <c r="I202" s="142"/>
      <c r="L202" s="31"/>
      <c r="M202" s="143"/>
      <c r="T202" s="52"/>
      <c r="AT202" s="16" t="s">
        <v>131</v>
      </c>
      <c r="AU202" s="16" t="s">
        <v>84</v>
      </c>
    </row>
    <row r="203" spans="2:65" s="12" customFormat="1" ht="10">
      <c r="B203" s="151"/>
      <c r="D203" s="140" t="s">
        <v>213</v>
      </c>
      <c r="E203" s="152" t="s">
        <v>3</v>
      </c>
      <c r="F203" s="153" t="s">
        <v>372</v>
      </c>
      <c r="H203" s="154">
        <v>435.54</v>
      </c>
      <c r="I203" s="155"/>
      <c r="L203" s="151"/>
      <c r="M203" s="156"/>
      <c r="T203" s="157"/>
      <c r="AT203" s="152" t="s">
        <v>213</v>
      </c>
      <c r="AU203" s="152" t="s">
        <v>84</v>
      </c>
      <c r="AV203" s="12" t="s">
        <v>84</v>
      </c>
      <c r="AW203" s="12" t="s">
        <v>37</v>
      </c>
      <c r="AX203" s="12" t="s">
        <v>22</v>
      </c>
      <c r="AY203" s="152" t="s">
        <v>120</v>
      </c>
    </row>
    <row r="204" spans="2:65" s="1" customFormat="1" ht="21.75" customHeight="1">
      <c r="B204" s="126"/>
      <c r="C204" s="127" t="s">
        <v>373</v>
      </c>
      <c r="D204" s="127" t="s">
        <v>123</v>
      </c>
      <c r="E204" s="128" t="s">
        <v>374</v>
      </c>
      <c r="F204" s="129" t="s">
        <v>375</v>
      </c>
      <c r="G204" s="130" t="s">
        <v>191</v>
      </c>
      <c r="H204" s="131">
        <v>3942.61</v>
      </c>
      <c r="I204" s="132"/>
      <c r="J204" s="133">
        <f>ROUND(I204*H204,2)</f>
        <v>0</v>
      </c>
      <c r="K204" s="129" t="s">
        <v>127</v>
      </c>
      <c r="L204" s="31"/>
      <c r="M204" s="134" t="s">
        <v>3</v>
      </c>
      <c r="N204" s="135" t="s">
        <v>46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148</v>
      </c>
      <c r="AT204" s="138" t="s">
        <v>123</v>
      </c>
      <c r="AU204" s="138" t="s">
        <v>84</v>
      </c>
      <c r="AY204" s="16" t="s">
        <v>120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22</v>
      </c>
      <c r="BK204" s="139">
        <f>ROUND(I204*H204,2)</f>
        <v>0</v>
      </c>
      <c r="BL204" s="16" t="s">
        <v>148</v>
      </c>
      <c r="BM204" s="138" t="s">
        <v>376</v>
      </c>
    </row>
    <row r="205" spans="2:65" s="1" customFormat="1" ht="18">
      <c r="B205" s="31"/>
      <c r="D205" s="140" t="s">
        <v>130</v>
      </c>
      <c r="F205" s="141" t="s">
        <v>377</v>
      </c>
      <c r="I205" s="142"/>
      <c r="L205" s="31"/>
      <c r="M205" s="143"/>
      <c r="T205" s="52"/>
      <c r="AT205" s="16" t="s">
        <v>130</v>
      </c>
      <c r="AU205" s="16" t="s">
        <v>84</v>
      </c>
    </row>
    <row r="206" spans="2:65" s="1" customFormat="1" ht="10">
      <c r="B206" s="31"/>
      <c r="D206" s="144" t="s">
        <v>131</v>
      </c>
      <c r="F206" s="145" t="s">
        <v>378</v>
      </c>
      <c r="I206" s="142"/>
      <c r="L206" s="31"/>
      <c r="M206" s="143"/>
      <c r="T206" s="52"/>
      <c r="AT206" s="16" t="s">
        <v>131</v>
      </c>
      <c r="AU206" s="16" t="s">
        <v>84</v>
      </c>
    </row>
    <row r="207" spans="2:65" s="13" customFormat="1" ht="10">
      <c r="B207" s="158"/>
      <c r="D207" s="140" t="s">
        <v>213</v>
      </c>
      <c r="E207" s="159" t="s">
        <v>3</v>
      </c>
      <c r="F207" s="160" t="s">
        <v>379</v>
      </c>
      <c r="H207" s="159" t="s">
        <v>3</v>
      </c>
      <c r="I207" s="161"/>
      <c r="L207" s="158"/>
      <c r="M207" s="162"/>
      <c r="T207" s="163"/>
      <c r="AT207" s="159" t="s">
        <v>213</v>
      </c>
      <c r="AU207" s="159" t="s">
        <v>84</v>
      </c>
      <c r="AV207" s="13" t="s">
        <v>22</v>
      </c>
      <c r="AW207" s="13" t="s">
        <v>37</v>
      </c>
      <c r="AX207" s="13" t="s">
        <v>75</v>
      </c>
      <c r="AY207" s="159" t="s">
        <v>120</v>
      </c>
    </row>
    <row r="208" spans="2:65" s="12" customFormat="1" ht="10">
      <c r="B208" s="151"/>
      <c r="D208" s="140" t="s">
        <v>213</v>
      </c>
      <c r="E208" s="152" t="s">
        <v>3</v>
      </c>
      <c r="F208" s="153" t="s">
        <v>380</v>
      </c>
      <c r="H208" s="154">
        <v>3942.61</v>
      </c>
      <c r="I208" s="155"/>
      <c r="L208" s="151"/>
      <c r="M208" s="156"/>
      <c r="T208" s="157"/>
      <c r="AT208" s="152" t="s">
        <v>213</v>
      </c>
      <c r="AU208" s="152" t="s">
        <v>84</v>
      </c>
      <c r="AV208" s="12" t="s">
        <v>84</v>
      </c>
      <c r="AW208" s="12" t="s">
        <v>37</v>
      </c>
      <c r="AX208" s="12" t="s">
        <v>22</v>
      </c>
      <c r="AY208" s="152" t="s">
        <v>120</v>
      </c>
    </row>
    <row r="209" spans="2:65" s="1" customFormat="1" ht="21.75" customHeight="1">
      <c r="B209" s="126"/>
      <c r="C209" s="127" t="s">
        <v>381</v>
      </c>
      <c r="D209" s="127" t="s">
        <v>123</v>
      </c>
      <c r="E209" s="128" t="s">
        <v>382</v>
      </c>
      <c r="F209" s="129" t="s">
        <v>383</v>
      </c>
      <c r="G209" s="130" t="s">
        <v>191</v>
      </c>
      <c r="H209" s="131">
        <v>4100.3149999999996</v>
      </c>
      <c r="I209" s="132"/>
      <c r="J209" s="133">
        <f>ROUND(I209*H209,2)</f>
        <v>0</v>
      </c>
      <c r="K209" s="129" t="s">
        <v>3</v>
      </c>
      <c r="L209" s="31"/>
      <c r="M209" s="134" t="s">
        <v>3</v>
      </c>
      <c r="N209" s="135" t="s">
        <v>46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148</v>
      </c>
      <c r="AT209" s="138" t="s">
        <v>123</v>
      </c>
      <c r="AU209" s="138" t="s">
        <v>84</v>
      </c>
      <c r="AY209" s="16" t="s">
        <v>120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22</v>
      </c>
      <c r="BK209" s="139">
        <f>ROUND(I209*H209,2)</f>
        <v>0</v>
      </c>
      <c r="BL209" s="16" t="s">
        <v>148</v>
      </c>
      <c r="BM209" s="138" t="s">
        <v>384</v>
      </c>
    </row>
    <row r="210" spans="2:65" s="1" customFormat="1" ht="18">
      <c r="B210" s="31"/>
      <c r="D210" s="140" t="s">
        <v>130</v>
      </c>
      <c r="F210" s="141" t="s">
        <v>385</v>
      </c>
      <c r="I210" s="142"/>
      <c r="L210" s="31"/>
      <c r="M210" s="143"/>
      <c r="T210" s="52"/>
      <c r="AT210" s="16" t="s">
        <v>130</v>
      </c>
      <c r="AU210" s="16" t="s">
        <v>84</v>
      </c>
    </row>
    <row r="211" spans="2:65" s="1" customFormat="1" ht="18">
      <c r="B211" s="31"/>
      <c r="D211" s="140" t="s">
        <v>133</v>
      </c>
      <c r="F211" s="146" t="s">
        <v>386</v>
      </c>
      <c r="I211" s="142"/>
      <c r="L211" s="31"/>
      <c r="M211" s="143"/>
      <c r="T211" s="52"/>
      <c r="AT211" s="16" t="s">
        <v>133</v>
      </c>
      <c r="AU211" s="16" t="s">
        <v>84</v>
      </c>
    </row>
    <row r="212" spans="2:65" s="13" customFormat="1" ht="10">
      <c r="B212" s="158"/>
      <c r="D212" s="140" t="s">
        <v>213</v>
      </c>
      <c r="E212" s="159" t="s">
        <v>3</v>
      </c>
      <c r="F212" s="160" t="s">
        <v>387</v>
      </c>
      <c r="H212" s="159" t="s">
        <v>3</v>
      </c>
      <c r="I212" s="161"/>
      <c r="L212" s="158"/>
      <c r="M212" s="162"/>
      <c r="T212" s="163"/>
      <c r="AT212" s="159" t="s">
        <v>213</v>
      </c>
      <c r="AU212" s="159" t="s">
        <v>84</v>
      </c>
      <c r="AV212" s="13" t="s">
        <v>22</v>
      </c>
      <c r="AW212" s="13" t="s">
        <v>37</v>
      </c>
      <c r="AX212" s="13" t="s">
        <v>75</v>
      </c>
      <c r="AY212" s="159" t="s">
        <v>120</v>
      </c>
    </row>
    <row r="213" spans="2:65" s="12" customFormat="1" ht="10">
      <c r="B213" s="151"/>
      <c r="D213" s="140" t="s">
        <v>213</v>
      </c>
      <c r="E213" s="152" t="s">
        <v>3</v>
      </c>
      <c r="F213" s="153" t="s">
        <v>388</v>
      </c>
      <c r="H213" s="154">
        <v>4100.3149999999996</v>
      </c>
      <c r="I213" s="155"/>
      <c r="L213" s="151"/>
      <c r="M213" s="156"/>
      <c r="T213" s="157"/>
      <c r="AT213" s="152" t="s">
        <v>213</v>
      </c>
      <c r="AU213" s="152" t="s">
        <v>84</v>
      </c>
      <c r="AV213" s="12" t="s">
        <v>84</v>
      </c>
      <c r="AW213" s="12" t="s">
        <v>37</v>
      </c>
      <c r="AX213" s="12" t="s">
        <v>22</v>
      </c>
      <c r="AY213" s="152" t="s">
        <v>120</v>
      </c>
    </row>
    <row r="214" spans="2:65" s="1" customFormat="1" ht="33" customHeight="1">
      <c r="B214" s="126"/>
      <c r="C214" s="127" t="s">
        <v>389</v>
      </c>
      <c r="D214" s="127" t="s">
        <v>123</v>
      </c>
      <c r="E214" s="128" t="s">
        <v>390</v>
      </c>
      <c r="F214" s="129" t="s">
        <v>391</v>
      </c>
      <c r="G214" s="130" t="s">
        <v>191</v>
      </c>
      <c r="H214" s="131">
        <v>3942.61</v>
      </c>
      <c r="I214" s="132"/>
      <c r="J214" s="133">
        <f>ROUND(I214*H214,2)</f>
        <v>0</v>
      </c>
      <c r="K214" s="129" t="s">
        <v>127</v>
      </c>
      <c r="L214" s="31"/>
      <c r="M214" s="134" t="s">
        <v>3</v>
      </c>
      <c r="N214" s="135" t="s">
        <v>46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148</v>
      </c>
      <c r="AT214" s="138" t="s">
        <v>123</v>
      </c>
      <c r="AU214" s="138" t="s">
        <v>84</v>
      </c>
      <c r="AY214" s="16" t="s">
        <v>120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22</v>
      </c>
      <c r="BK214" s="139">
        <f>ROUND(I214*H214,2)</f>
        <v>0</v>
      </c>
      <c r="BL214" s="16" t="s">
        <v>148</v>
      </c>
      <c r="BM214" s="138" t="s">
        <v>392</v>
      </c>
    </row>
    <row r="215" spans="2:65" s="1" customFormat="1" ht="27">
      <c r="B215" s="31"/>
      <c r="D215" s="140" t="s">
        <v>130</v>
      </c>
      <c r="F215" s="141" t="s">
        <v>393</v>
      </c>
      <c r="I215" s="142"/>
      <c r="L215" s="31"/>
      <c r="M215" s="143"/>
      <c r="T215" s="52"/>
      <c r="AT215" s="16" t="s">
        <v>130</v>
      </c>
      <c r="AU215" s="16" t="s">
        <v>84</v>
      </c>
    </row>
    <row r="216" spans="2:65" s="1" customFormat="1" ht="10">
      <c r="B216" s="31"/>
      <c r="D216" s="144" t="s">
        <v>131</v>
      </c>
      <c r="F216" s="145" t="s">
        <v>394</v>
      </c>
      <c r="I216" s="142"/>
      <c r="L216" s="31"/>
      <c r="M216" s="143"/>
      <c r="T216" s="52"/>
      <c r="AT216" s="16" t="s">
        <v>131</v>
      </c>
      <c r="AU216" s="16" t="s">
        <v>84</v>
      </c>
    </row>
    <row r="217" spans="2:65" s="13" customFormat="1" ht="10">
      <c r="B217" s="158"/>
      <c r="D217" s="140" t="s">
        <v>213</v>
      </c>
      <c r="E217" s="159" t="s">
        <v>3</v>
      </c>
      <c r="F217" s="160" t="s">
        <v>395</v>
      </c>
      <c r="H217" s="159" t="s">
        <v>3</v>
      </c>
      <c r="I217" s="161"/>
      <c r="L217" s="158"/>
      <c r="M217" s="162"/>
      <c r="T217" s="163"/>
      <c r="AT217" s="159" t="s">
        <v>213</v>
      </c>
      <c r="AU217" s="159" t="s">
        <v>84</v>
      </c>
      <c r="AV217" s="13" t="s">
        <v>22</v>
      </c>
      <c r="AW217" s="13" t="s">
        <v>37</v>
      </c>
      <c r="AX217" s="13" t="s">
        <v>75</v>
      </c>
      <c r="AY217" s="159" t="s">
        <v>120</v>
      </c>
    </row>
    <row r="218" spans="2:65" s="12" customFormat="1" ht="10">
      <c r="B218" s="151"/>
      <c r="D218" s="140" t="s">
        <v>213</v>
      </c>
      <c r="E218" s="152" t="s">
        <v>3</v>
      </c>
      <c r="F218" s="153" t="s">
        <v>396</v>
      </c>
      <c r="H218" s="154">
        <v>3942.61</v>
      </c>
      <c r="I218" s="155"/>
      <c r="L218" s="151"/>
      <c r="M218" s="156"/>
      <c r="T218" s="157"/>
      <c r="AT218" s="152" t="s">
        <v>213</v>
      </c>
      <c r="AU218" s="152" t="s">
        <v>84</v>
      </c>
      <c r="AV218" s="12" t="s">
        <v>84</v>
      </c>
      <c r="AW218" s="12" t="s">
        <v>37</v>
      </c>
      <c r="AX218" s="12" t="s">
        <v>22</v>
      </c>
      <c r="AY218" s="152" t="s">
        <v>120</v>
      </c>
    </row>
    <row r="219" spans="2:65" s="11" customFormat="1" ht="22.75" customHeight="1">
      <c r="B219" s="114"/>
      <c r="D219" s="115" t="s">
        <v>74</v>
      </c>
      <c r="E219" s="124" t="s">
        <v>178</v>
      </c>
      <c r="F219" s="124" t="s">
        <v>397</v>
      </c>
      <c r="I219" s="117"/>
      <c r="J219" s="125">
        <f>BK219</f>
        <v>0</v>
      </c>
      <c r="L219" s="114"/>
      <c r="M219" s="119"/>
      <c r="P219" s="120">
        <f>SUM(P220:P251)</f>
        <v>0</v>
      </c>
      <c r="R219" s="120">
        <f>SUM(R220:R251)</f>
        <v>3.3753168000000002</v>
      </c>
      <c r="T219" s="121">
        <f>SUM(T220:T251)</f>
        <v>0</v>
      </c>
      <c r="AR219" s="115" t="s">
        <v>22</v>
      </c>
      <c r="AT219" s="122" t="s">
        <v>74</v>
      </c>
      <c r="AU219" s="122" t="s">
        <v>22</v>
      </c>
      <c r="AY219" s="115" t="s">
        <v>120</v>
      </c>
      <c r="BK219" s="123">
        <f>SUM(BK220:BK251)</f>
        <v>0</v>
      </c>
    </row>
    <row r="220" spans="2:65" s="1" customFormat="1" ht="24.15" customHeight="1">
      <c r="B220" s="126"/>
      <c r="C220" s="127" t="s">
        <v>398</v>
      </c>
      <c r="D220" s="127" t="s">
        <v>123</v>
      </c>
      <c r="E220" s="128" t="s">
        <v>399</v>
      </c>
      <c r="F220" s="129" t="s">
        <v>400</v>
      </c>
      <c r="G220" s="130" t="s">
        <v>217</v>
      </c>
      <c r="H220" s="131">
        <v>2</v>
      </c>
      <c r="I220" s="132"/>
      <c r="J220" s="133">
        <f>ROUND(I220*H220,2)</f>
        <v>0</v>
      </c>
      <c r="K220" s="129" t="s">
        <v>127</v>
      </c>
      <c r="L220" s="31"/>
      <c r="M220" s="134" t="s">
        <v>3</v>
      </c>
      <c r="N220" s="135" t="s">
        <v>46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148</v>
      </c>
      <c r="AT220" s="138" t="s">
        <v>123</v>
      </c>
      <c r="AU220" s="138" t="s">
        <v>84</v>
      </c>
      <c r="AY220" s="16" t="s">
        <v>120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22</v>
      </c>
      <c r="BK220" s="139">
        <f>ROUND(I220*H220,2)</f>
        <v>0</v>
      </c>
      <c r="BL220" s="16" t="s">
        <v>148</v>
      </c>
      <c r="BM220" s="138" t="s">
        <v>401</v>
      </c>
    </row>
    <row r="221" spans="2:65" s="1" customFormat="1" ht="18">
      <c r="B221" s="31"/>
      <c r="D221" s="140" t="s">
        <v>130</v>
      </c>
      <c r="F221" s="141" t="s">
        <v>402</v>
      </c>
      <c r="I221" s="142"/>
      <c r="L221" s="31"/>
      <c r="M221" s="143"/>
      <c r="T221" s="52"/>
      <c r="AT221" s="16" t="s">
        <v>130</v>
      </c>
      <c r="AU221" s="16" t="s">
        <v>84</v>
      </c>
    </row>
    <row r="222" spans="2:65" s="1" customFormat="1" ht="10">
      <c r="B222" s="31"/>
      <c r="D222" s="144" t="s">
        <v>131</v>
      </c>
      <c r="F222" s="145" t="s">
        <v>403</v>
      </c>
      <c r="I222" s="142"/>
      <c r="L222" s="31"/>
      <c r="M222" s="143"/>
      <c r="T222" s="52"/>
      <c r="AT222" s="16" t="s">
        <v>131</v>
      </c>
      <c r="AU222" s="16" t="s">
        <v>84</v>
      </c>
    </row>
    <row r="223" spans="2:65" s="12" customFormat="1" ht="10">
      <c r="B223" s="151"/>
      <c r="D223" s="140" t="s">
        <v>213</v>
      </c>
      <c r="E223" s="152" t="s">
        <v>3</v>
      </c>
      <c r="F223" s="153" t="s">
        <v>84</v>
      </c>
      <c r="H223" s="154">
        <v>2</v>
      </c>
      <c r="I223" s="155"/>
      <c r="L223" s="151"/>
      <c r="M223" s="156"/>
      <c r="T223" s="157"/>
      <c r="AT223" s="152" t="s">
        <v>213</v>
      </c>
      <c r="AU223" s="152" t="s">
        <v>84</v>
      </c>
      <c r="AV223" s="12" t="s">
        <v>84</v>
      </c>
      <c r="AW223" s="12" t="s">
        <v>37</v>
      </c>
      <c r="AX223" s="12" t="s">
        <v>22</v>
      </c>
      <c r="AY223" s="152" t="s">
        <v>120</v>
      </c>
    </row>
    <row r="224" spans="2:65" s="1" customFormat="1" ht="16.5" customHeight="1">
      <c r="B224" s="126"/>
      <c r="C224" s="171" t="s">
        <v>404</v>
      </c>
      <c r="D224" s="171" t="s">
        <v>254</v>
      </c>
      <c r="E224" s="172" t="s">
        <v>405</v>
      </c>
      <c r="F224" s="173" t="s">
        <v>406</v>
      </c>
      <c r="G224" s="174" t="s">
        <v>217</v>
      </c>
      <c r="H224" s="175">
        <v>2</v>
      </c>
      <c r="I224" s="176"/>
      <c r="J224" s="177">
        <f>ROUND(I224*H224,2)</f>
        <v>0</v>
      </c>
      <c r="K224" s="173" t="s">
        <v>127</v>
      </c>
      <c r="L224" s="178"/>
      <c r="M224" s="179" t="s">
        <v>3</v>
      </c>
      <c r="N224" s="180" t="s">
        <v>46</v>
      </c>
      <c r="P224" s="136">
        <f>O224*H224</f>
        <v>0</v>
      </c>
      <c r="Q224" s="136">
        <v>2.0999999999999999E-3</v>
      </c>
      <c r="R224" s="136">
        <f>Q224*H224</f>
        <v>4.1999999999999997E-3</v>
      </c>
      <c r="S224" s="136">
        <v>0</v>
      </c>
      <c r="T224" s="137">
        <f>S224*H224</f>
        <v>0</v>
      </c>
      <c r="AR224" s="138" t="s">
        <v>172</v>
      </c>
      <c r="AT224" s="138" t="s">
        <v>254</v>
      </c>
      <c r="AU224" s="138" t="s">
        <v>84</v>
      </c>
      <c r="AY224" s="16" t="s">
        <v>120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22</v>
      </c>
      <c r="BK224" s="139">
        <f>ROUND(I224*H224,2)</f>
        <v>0</v>
      </c>
      <c r="BL224" s="16" t="s">
        <v>148</v>
      </c>
      <c r="BM224" s="138" t="s">
        <v>407</v>
      </c>
    </row>
    <row r="225" spans="2:65" s="1" customFormat="1" ht="10">
      <c r="B225" s="31"/>
      <c r="D225" s="140" t="s">
        <v>130</v>
      </c>
      <c r="F225" s="141" t="s">
        <v>406</v>
      </c>
      <c r="I225" s="142"/>
      <c r="L225" s="31"/>
      <c r="M225" s="143"/>
      <c r="T225" s="52"/>
      <c r="AT225" s="16" t="s">
        <v>130</v>
      </c>
      <c r="AU225" s="16" t="s">
        <v>84</v>
      </c>
    </row>
    <row r="226" spans="2:65" s="13" customFormat="1" ht="10">
      <c r="B226" s="158"/>
      <c r="D226" s="140" t="s">
        <v>213</v>
      </c>
      <c r="E226" s="159" t="s">
        <v>3</v>
      </c>
      <c r="F226" s="160" t="s">
        <v>408</v>
      </c>
      <c r="H226" s="159" t="s">
        <v>3</v>
      </c>
      <c r="I226" s="161"/>
      <c r="L226" s="158"/>
      <c r="M226" s="162"/>
      <c r="T226" s="163"/>
      <c r="AT226" s="159" t="s">
        <v>213</v>
      </c>
      <c r="AU226" s="159" t="s">
        <v>84</v>
      </c>
      <c r="AV226" s="13" t="s">
        <v>22</v>
      </c>
      <c r="AW226" s="13" t="s">
        <v>37</v>
      </c>
      <c r="AX226" s="13" t="s">
        <v>75</v>
      </c>
      <c r="AY226" s="159" t="s">
        <v>120</v>
      </c>
    </row>
    <row r="227" spans="2:65" s="12" customFormat="1" ht="10">
      <c r="B227" s="151"/>
      <c r="D227" s="140" t="s">
        <v>213</v>
      </c>
      <c r="E227" s="152" t="s">
        <v>3</v>
      </c>
      <c r="F227" s="153" t="s">
        <v>84</v>
      </c>
      <c r="H227" s="154">
        <v>2</v>
      </c>
      <c r="I227" s="155"/>
      <c r="L227" s="151"/>
      <c r="M227" s="156"/>
      <c r="T227" s="157"/>
      <c r="AT227" s="152" t="s">
        <v>213</v>
      </c>
      <c r="AU227" s="152" t="s">
        <v>84</v>
      </c>
      <c r="AV227" s="12" t="s">
        <v>84</v>
      </c>
      <c r="AW227" s="12" t="s">
        <v>37</v>
      </c>
      <c r="AX227" s="12" t="s">
        <v>22</v>
      </c>
      <c r="AY227" s="152" t="s">
        <v>120</v>
      </c>
    </row>
    <row r="228" spans="2:65" s="1" customFormat="1" ht="24.15" customHeight="1">
      <c r="B228" s="126"/>
      <c r="C228" s="127" t="s">
        <v>409</v>
      </c>
      <c r="D228" s="127" t="s">
        <v>123</v>
      </c>
      <c r="E228" s="128" t="s">
        <v>410</v>
      </c>
      <c r="F228" s="129" t="s">
        <v>411</v>
      </c>
      <c r="G228" s="130" t="s">
        <v>412</v>
      </c>
      <c r="H228" s="131">
        <v>18</v>
      </c>
      <c r="I228" s="132"/>
      <c r="J228" s="133">
        <f>ROUND(I228*H228,2)</f>
        <v>0</v>
      </c>
      <c r="K228" s="129" t="s">
        <v>127</v>
      </c>
      <c r="L228" s="31"/>
      <c r="M228" s="134" t="s">
        <v>3</v>
      </c>
      <c r="N228" s="135" t="s">
        <v>46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148</v>
      </c>
      <c r="AT228" s="138" t="s">
        <v>123</v>
      </c>
      <c r="AU228" s="138" t="s">
        <v>84</v>
      </c>
      <c r="AY228" s="16" t="s">
        <v>120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22</v>
      </c>
      <c r="BK228" s="139">
        <f>ROUND(I228*H228,2)</f>
        <v>0</v>
      </c>
      <c r="BL228" s="16" t="s">
        <v>148</v>
      </c>
      <c r="BM228" s="138" t="s">
        <v>413</v>
      </c>
    </row>
    <row r="229" spans="2:65" s="1" customFormat="1" ht="18">
      <c r="B229" s="31"/>
      <c r="D229" s="140" t="s">
        <v>130</v>
      </c>
      <c r="F229" s="141" t="s">
        <v>414</v>
      </c>
      <c r="I229" s="142"/>
      <c r="L229" s="31"/>
      <c r="M229" s="143"/>
      <c r="T229" s="52"/>
      <c r="AT229" s="16" t="s">
        <v>130</v>
      </c>
      <c r="AU229" s="16" t="s">
        <v>84</v>
      </c>
    </row>
    <row r="230" spans="2:65" s="1" customFormat="1" ht="10">
      <c r="B230" s="31"/>
      <c r="D230" s="144" t="s">
        <v>131</v>
      </c>
      <c r="F230" s="145" t="s">
        <v>415</v>
      </c>
      <c r="I230" s="142"/>
      <c r="L230" s="31"/>
      <c r="M230" s="143"/>
      <c r="T230" s="52"/>
      <c r="AT230" s="16" t="s">
        <v>131</v>
      </c>
      <c r="AU230" s="16" t="s">
        <v>84</v>
      </c>
    </row>
    <row r="231" spans="2:65" s="12" customFormat="1" ht="10">
      <c r="B231" s="151"/>
      <c r="D231" s="140" t="s">
        <v>213</v>
      </c>
      <c r="E231" s="152" t="s">
        <v>3</v>
      </c>
      <c r="F231" s="153" t="s">
        <v>319</v>
      </c>
      <c r="H231" s="154">
        <v>18</v>
      </c>
      <c r="I231" s="155"/>
      <c r="L231" s="151"/>
      <c r="M231" s="156"/>
      <c r="T231" s="157"/>
      <c r="AT231" s="152" t="s">
        <v>213</v>
      </c>
      <c r="AU231" s="152" t="s">
        <v>84</v>
      </c>
      <c r="AV231" s="12" t="s">
        <v>84</v>
      </c>
      <c r="AW231" s="12" t="s">
        <v>37</v>
      </c>
      <c r="AX231" s="12" t="s">
        <v>22</v>
      </c>
      <c r="AY231" s="152" t="s">
        <v>120</v>
      </c>
    </row>
    <row r="232" spans="2:65" s="1" customFormat="1" ht="24.15" customHeight="1">
      <c r="B232" s="126"/>
      <c r="C232" s="127" t="s">
        <v>416</v>
      </c>
      <c r="D232" s="127" t="s">
        <v>123</v>
      </c>
      <c r="E232" s="128" t="s">
        <v>417</v>
      </c>
      <c r="F232" s="129" t="s">
        <v>418</v>
      </c>
      <c r="G232" s="130" t="s">
        <v>412</v>
      </c>
      <c r="H232" s="131">
        <v>18</v>
      </c>
      <c r="I232" s="132"/>
      <c r="J232" s="133">
        <f>ROUND(I232*H232,2)</f>
        <v>0</v>
      </c>
      <c r="K232" s="129" t="s">
        <v>127</v>
      </c>
      <c r="L232" s="31"/>
      <c r="M232" s="134" t="s">
        <v>3</v>
      </c>
      <c r="N232" s="135" t="s">
        <v>46</v>
      </c>
      <c r="P232" s="136">
        <f>O232*H232</f>
        <v>0</v>
      </c>
      <c r="Q232" s="136">
        <v>1.1E-4</v>
      </c>
      <c r="R232" s="136">
        <f>Q232*H232</f>
        <v>1.98E-3</v>
      </c>
      <c r="S232" s="136">
        <v>0</v>
      </c>
      <c r="T232" s="137">
        <f>S232*H232</f>
        <v>0</v>
      </c>
      <c r="AR232" s="138" t="s">
        <v>148</v>
      </c>
      <c r="AT232" s="138" t="s">
        <v>123</v>
      </c>
      <c r="AU232" s="138" t="s">
        <v>84</v>
      </c>
      <c r="AY232" s="16" t="s">
        <v>120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22</v>
      </c>
      <c r="BK232" s="139">
        <f>ROUND(I232*H232,2)</f>
        <v>0</v>
      </c>
      <c r="BL232" s="16" t="s">
        <v>148</v>
      </c>
      <c r="BM232" s="138" t="s">
        <v>419</v>
      </c>
    </row>
    <row r="233" spans="2:65" s="1" customFormat="1" ht="27">
      <c r="B233" s="31"/>
      <c r="D233" s="140" t="s">
        <v>130</v>
      </c>
      <c r="F233" s="141" t="s">
        <v>420</v>
      </c>
      <c r="I233" s="142"/>
      <c r="L233" s="31"/>
      <c r="M233" s="143"/>
      <c r="T233" s="52"/>
      <c r="AT233" s="16" t="s">
        <v>130</v>
      </c>
      <c r="AU233" s="16" t="s">
        <v>84</v>
      </c>
    </row>
    <row r="234" spans="2:65" s="1" customFormat="1" ht="10">
      <c r="B234" s="31"/>
      <c r="D234" s="144" t="s">
        <v>131</v>
      </c>
      <c r="F234" s="145" t="s">
        <v>421</v>
      </c>
      <c r="I234" s="142"/>
      <c r="L234" s="31"/>
      <c r="M234" s="143"/>
      <c r="T234" s="52"/>
      <c r="AT234" s="16" t="s">
        <v>131</v>
      </c>
      <c r="AU234" s="16" t="s">
        <v>84</v>
      </c>
    </row>
    <row r="235" spans="2:65" s="12" customFormat="1" ht="10">
      <c r="B235" s="151"/>
      <c r="D235" s="140" t="s">
        <v>213</v>
      </c>
      <c r="E235" s="152" t="s">
        <v>3</v>
      </c>
      <c r="F235" s="153" t="s">
        <v>319</v>
      </c>
      <c r="H235" s="154">
        <v>18</v>
      </c>
      <c r="I235" s="155"/>
      <c r="L235" s="151"/>
      <c r="M235" s="156"/>
      <c r="T235" s="157"/>
      <c r="AT235" s="152" t="s">
        <v>213</v>
      </c>
      <c r="AU235" s="152" t="s">
        <v>84</v>
      </c>
      <c r="AV235" s="12" t="s">
        <v>84</v>
      </c>
      <c r="AW235" s="12" t="s">
        <v>37</v>
      </c>
      <c r="AX235" s="12" t="s">
        <v>22</v>
      </c>
      <c r="AY235" s="152" t="s">
        <v>120</v>
      </c>
    </row>
    <row r="236" spans="2:65" s="1" customFormat="1" ht="24.15" customHeight="1">
      <c r="B236" s="126"/>
      <c r="C236" s="127" t="s">
        <v>422</v>
      </c>
      <c r="D236" s="127" t="s">
        <v>123</v>
      </c>
      <c r="E236" s="128" t="s">
        <v>423</v>
      </c>
      <c r="F236" s="129" t="s">
        <v>424</v>
      </c>
      <c r="G236" s="130" t="s">
        <v>191</v>
      </c>
      <c r="H236" s="131">
        <v>1778.88</v>
      </c>
      <c r="I236" s="132"/>
      <c r="J236" s="133">
        <f>ROUND(I236*H236,2)</f>
        <v>0</v>
      </c>
      <c r="K236" s="129" t="s">
        <v>127</v>
      </c>
      <c r="L236" s="31"/>
      <c r="M236" s="134" t="s">
        <v>3</v>
      </c>
      <c r="N236" s="135" t="s">
        <v>46</v>
      </c>
      <c r="P236" s="136">
        <f>O236*H236</f>
        <v>0</v>
      </c>
      <c r="Q236" s="136">
        <v>3.6000000000000002E-4</v>
      </c>
      <c r="R236" s="136">
        <f>Q236*H236</f>
        <v>0.6403968000000001</v>
      </c>
      <c r="S236" s="136">
        <v>0</v>
      </c>
      <c r="T236" s="137">
        <f>S236*H236</f>
        <v>0</v>
      </c>
      <c r="AR236" s="138" t="s">
        <v>148</v>
      </c>
      <c r="AT236" s="138" t="s">
        <v>123</v>
      </c>
      <c r="AU236" s="138" t="s">
        <v>84</v>
      </c>
      <c r="AY236" s="16" t="s">
        <v>120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22</v>
      </c>
      <c r="BK236" s="139">
        <f>ROUND(I236*H236,2)</f>
        <v>0</v>
      </c>
      <c r="BL236" s="16" t="s">
        <v>148</v>
      </c>
      <c r="BM236" s="138" t="s">
        <v>425</v>
      </c>
    </row>
    <row r="237" spans="2:65" s="1" customFormat="1" ht="18">
      <c r="B237" s="31"/>
      <c r="D237" s="140" t="s">
        <v>130</v>
      </c>
      <c r="F237" s="141" t="s">
        <v>426</v>
      </c>
      <c r="I237" s="142"/>
      <c r="L237" s="31"/>
      <c r="M237" s="143"/>
      <c r="T237" s="52"/>
      <c r="AT237" s="16" t="s">
        <v>130</v>
      </c>
      <c r="AU237" s="16" t="s">
        <v>84</v>
      </c>
    </row>
    <row r="238" spans="2:65" s="1" customFormat="1" ht="10">
      <c r="B238" s="31"/>
      <c r="D238" s="144" t="s">
        <v>131</v>
      </c>
      <c r="F238" s="145" t="s">
        <v>427</v>
      </c>
      <c r="I238" s="142"/>
      <c r="L238" s="31"/>
      <c r="M238" s="143"/>
      <c r="T238" s="52"/>
      <c r="AT238" s="16" t="s">
        <v>131</v>
      </c>
      <c r="AU238" s="16" t="s">
        <v>84</v>
      </c>
    </row>
    <row r="239" spans="2:65" s="1" customFormat="1" ht="18">
      <c r="B239" s="31"/>
      <c r="D239" s="140" t="s">
        <v>133</v>
      </c>
      <c r="F239" s="146" t="s">
        <v>428</v>
      </c>
      <c r="I239" s="142"/>
      <c r="L239" s="31"/>
      <c r="M239" s="143"/>
      <c r="T239" s="52"/>
      <c r="AT239" s="16" t="s">
        <v>133</v>
      </c>
      <c r="AU239" s="16" t="s">
        <v>84</v>
      </c>
    </row>
    <row r="240" spans="2:65" s="12" customFormat="1" ht="10">
      <c r="B240" s="151"/>
      <c r="D240" s="140" t="s">
        <v>213</v>
      </c>
      <c r="E240" s="152" t="s">
        <v>3</v>
      </c>
      <c r="F240" s="153" t="s">
        <v>429</v>
      </c>
      <c r="H240" s="154">
        <v>1778.88</v>
      </c>
      <c r="I240" s="155"/>
      <c r="L240" s="151"/>
      <c r="M240" s="156"/>
      <c r="T240" s="157"/>
      <c r="AT240" s="152" t="s">
        <v>213</v>
      </c>
      <c r="AU240" s="152" t="s">
        <v>84</v>
      </c>
      <c r="AV240" s="12" t="s">
        <v>84</v>
      </c>
      <c r="AW240" s="12" t="s">
        <v>37</v>
      </c>
      <c r="AX240" s="12" t="s">
        <v>22</v>
      </c>
      <c r="AY240" s="152" t="s">
        <v>120</v>
      </c>
    </row>
    <row r="241" spans="2:65" s="1" customFormat="1" ht="24.15" customHeight="1">
      <c r="B241" s="126"/>
      <c r="C241" s="127" t="s">
        <v>430</v>
      </c>
      <c r="D241" s="127" t="s">
        <v>123</v>
      </c>
      <c r="E241" s="128" t="s">
        <v>431</v>
      </c>
      <c r="F241" s="129" t="s">
        <v>432</v>
      </c>
      <c r="G241" s="130" t="s">
        <v>412</v>
      </c>
      <c r="H241" s="131">
        <v>18</v>
      </c>
      <c r="I241" s="132"/>
      <c r="J241" s="133">
        <f>ROUND(I241*H241,2)</f>
        <v>0</v>
      </c>
      <c r="K241" s="129" t="s">
        <v>127</v>
      </c>
      <c r="L241" s="31"/>
      <c r="M241" s="134" t="s">
        <v>3</v>
      </c>
      <c r="N241" s="135" t="s">
        <v>46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148</v>
      </c>
      <c r="AT241" s="138" t="s">
        <v>123</v>
      </c>
      <c r="AU241" s="138" t="s">
        <v>84</v>
      </c>
      <c r="AY241" s="16" t="s">
        <v>120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22</v>
      </c>
      <c r="BK241" s="139">
        <f>ROUND(I241*H241,2)</f>
        <v>0</v>
      </c>
      <c r="BL241" s="16" t="s">
        <v>148</v>
      </c>
      <c r="BM241" s="138" t="s">
        <v>433</v>
      </c>
    </row>
    <row r="242" spans="2:65" s="1" customFormat="1" ht="18">
      <c r="B242" s="31"/>
      <c r="D242" s="140" t="s">
        <v>130</v>
      </c>
      <c r="F242" s="141" t="s">
        <v>434</v>
      </c>
      <c r="I242" s="142"/>
      <c r="L242" s="31"/>
      <c r="M242" s="143"/>
      <c r="T242" s="52"/>
      <c r="AT242" s="16" t="s">
        <v>130</v>
      </c>
      <c r="AU242" s="16" t="s">
        <v>84</v>
      </c>
    </row>
    <row r="243" spans="2:65" s="1" customFormat="1" ht="10">
      <c r="B243" s="31"/>
      <c r="D243" s="144" t="s">
        <v>131</v>
      </c>
      <c r="F243" s="145" t="s">
        <v>435</v>
      </c>
      <c r="I243" s="142"/>
      <c r="L243" s="31"/>
      <c r="M243" s="143"/>
      <c r="T243" s="52"/>
      <c r="AT243" s="16" t="s">
        <v>131</v>
      </c>
      <c r="AU243" s="16" t="s">
        <v>84</v>
      </c>
    </row>
    <row r="244" spans="2:65" s="1" customFormat="1" ht="18">
      <c r="B244" s="31"/>
      <c r="D244" s="140" t="s">
        <v>133</v>
      </c>
      <c r="F244" s="146" t="s">
        <v>436</v>
      </c>
      <c r="I244" s="142"/>
      <c r="L244" s="31"/>
      <c r="M244" s="143"/>
      <c r="T244" s="52"/>
      <c r="AT244" s="16" t="s">
        <v>133</v>
      </c>
      <c r="AU244" s="16" t="s">
        <v>84</v>
      </c>
    </row>
    <row r="245" spans="2:65" s="12" customFormat="1" ht="10">
      <c r="B245" s="151"/>
      <c r="D245" s="140" t="s">
        <v>213</v>
      </c>
      <c r="E245" s="152" t="s">
        <v>3</v>
      </c>
      <c r="F245" s="153" t="s">
        <v>319</v>
      </c>
      <c r="H245" s="154">
        <v>18</v>
      </c>
      <c r="I245" s="155"/>
      <c r="L245" s="151"/>
      <c r="M245" s="156"/>
      <c r="T245" s="157"/>
      <c r="AT245" s="152" t="s">
        <v>213</v>
      </c>
      <c r="AU245" s="152" t="s">
        <v>84</v>
      </c>
      <c r="AV245" s="12" t="s">
        <v>84</v>
      </c>
      <c r="AW245" s="12" t="s">
        <v>37</v>
      </c>
      <c r="AX245" s="12" t="s">
        <v>22</v>
      </c>
      <c r="AY245" s="152" t="s">
        <v>120</v>
      </c>
    </row>
    <row r="246" spans="2:65" s="1" customFormat="1" ht="16.5" customHeight="1">
      <c r="B246" s="126"/>
      <c r="C246" s="171" t="s">
        <v>437</v>
      </c>
      <c r="D246" s="171" t="s">
        <v>254</v>
      </c>
      <c r="E246" s="172" t="s">
        <v>438</v>
      </c>
      <c r="F246" s="173" t="s">
        <v>439</v>
      </c>
      <c r="G246" s="174" t="s">
        <v>412</v>
      </c>
      <c r="H246" s="175">
        <v>6</v>
      </c>
      <c r="I246" s="176"/>
      <c r="J246" s="177">
        <f>ROUND(I246*H246,2)</f>
        <v>0</v>
      </c>
      <c r="K246" s="173" t="s">
        <v>3</v>
      </c>
      <c r="L246" s="178"/>
      <c r="M246" s="179" t="s">
        <v>3</v>
      </c>
      <c r="N246" s="180" t="s">
        <v>46</v>
      </c>
      <c r="P246" s="136">
        <f>O246*H246</f>
        <v>0</v>
      </c>
      <c r="Q246" s="136">
        <v>1.66E-2</v>
      </c>
      <c r="R246" s="136">
        <f>Q246*H246</f>
        <v>9.9599999999999994E-2</v>
      </c>
      <c r="S246" s="136">
        <v>0</v>
      </c>
      <c r="T246" s="137">
        <f>S246*H246</f>
        <v>0</v>
      </c>
      <c r="AR246" s="138" t="s">
        <v>172</v>
      </c>
      <c r="AT246" s="138" t="s">
        <v>254</v>
      </c>
      <c r="AU246" s="138" t="s">
        <v>84</v>
      </c>
      <c r="AY246" s="16" t="s">
        <v>120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22</v>
      </c>
      <c r="BK246" s="139">
        <f>ROUND(I246*H246,2)</f>
        <v>0</v>
      </c>
      <c r="BL246" s="16" t="s">
        <v>148</v>
      </c>
      <c r="BM246" s="138" t="s">
        <v>440</v>
      </c>
    </row>
    <row r="247" spans="2:65" s="1" customFormat="1" ht="18">
      <c r="B247" s="31"/>
      <c r="D247" s="140" t="s">
        <v>130</v>
      </c>
      <c r="F247" s="141" t="s">
        <v>441</v>
      </c>
      <c r="I247" s="142"/>
      <c r="L247" s="31"/>
      <c r="M247" s="143"/>
      <c r="T247" s="52"/>
      <c r="AT247" s="16" t="s">
        <v>130</v>
      </c>
      <c r="AU247" s="16" t="s">
        <v>84</v>
      </c>
    </row>
    <row r="248" spans="2:65" s="12" customFormat="1" ht="10">
      <c r="B248" s="151"/>
      <c r="D248" s="140" t="s">
        <v>213</v>
      </c>
      <c r="E248" s="152" t="s">
        <v>3</v>
      </c>
      <c r="F248" s="153" t="s">
        <v>159</v>
      </c>
      <c r="H248" s="154">
        <v>6</v>
      </c>
      <c r="I248" s="155"/>
      <c r="L248" s="151"/>
      <c r="M248" s="156"/>
      <c r="T248" s="157"/>
      <c r="AT248" s="152" t="s">
        <v>213</v>
      </c>
      <c r="AU248" s="152" t="s">
        <v>84</v>
      </c>
      <c r="AV248" s="12" t="s">
        <v>84</v>
      </c>
      <c r="AW248" s="12" t="s">
        <v>37</v>
      </c>
      <c r="AX248" s="12" t="s">
        <v>22</v>
      </c>
      <c r="AY248" s="152" t="s">
        <v>120</v>
      </c>
    </row>
    <row r="249" spans="2:65" s="1" customFormat="1" ht="24.15" customHeight="1">
      <c r="B249" s="126"/>
      <c r="C249" s="127" t="s">
        <v>442</v>
      </c>
      <c r="D249" s="127" t="s">
        <v>123</v>
      </c>
      <c r="E249" s="128" t="s">
        <v>443</v>
      </c>
      <c r="F249" s="129" t="s">
        <v>444</v>
      </c>
      <c r="G249" s="130" t="s">
        <v>412</v>
      </c>
      <c r="H249" s="131">
        <v>6</v>
      </c>
      <c r="I249" s="132"/>
      <c r="J249" s="133">
        <f>ROUND(I249*H249,2)</f>
        <v>0</v>
      </c>
      <c r="K249" s="129" t="s">
        <v>3</v>
      </c>
      <c r="L249" s="31"/>
      <c r="M249" s="134" t="s">
        <v>3</v>
      </c>
      <c r="N249" s="135" t="s">
        <v>46</v>
      </c>
      <c r="P249" s="136">
        <f>O249*H249</f>
        <v>0</v>
      </c>
      <c r="Q249" s="136">
        <v>0.43819000000000002</v>
      </c>
      <c r="R249" s="136">
        <f>Q249*H249</f>
        <v>2.62914</v>
      </c>
      <c r="S249" s="136">
        <v>0</v>
      </c>
      <c r="T249" s="137">
        <f>S249*H249</f>
        <v>0</v>
      </c>
      <c r="AR249" s="138" t="s">
        <v>148</v>
      </c>
      <c r="AT249" s="138" t="s">
        <v>123</v>
      </c>
      <c r="AU249" s="138" t="s">
        <v>84</v>
      </c>
      <c r="AY249" s="16" t="s">
        <v>120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22</v>
      </c>
      <c r="BK249" s="139">
        <f>ROUND(I249*H249,2)</f>
        <v>0</v>
      </c>
      <c r="BL249" s="16" t="s">
        <v>148</v>
      </c>
      <c r="BM249" s="138" t="s">
        <v>445</v>
      </c>
    </row>
    <row r="250" spans="2:65" s="1" customFormat="1" ht="18">
      <c r="B250" s="31"/>
      <c r="D250" s="140" t="s">
        <v>130</v>
      </c>
      <c r="F250" s="141" t="s">
        <v>446</v>
      </c>
      <c r="I250" s="142"/>
      <c r="L250" s="31"/>
      <c r="M250" s="143"/>
      <c r="T250" s="52"/>
      <c r="AT250" s="16" t="s">
        <v>130</v>
      </c>
      <c r="AU250" s="16" t="s">
        <v>84</v>
      </c>
    </row>
    <row r="251" spans="2:65" s="12" customFormat="1" ht="10">
      <c r="B251" s="151"/>
      <c r="D251" s="140" t="s">
        <v>213</v>
      </c>
      <c r="E251" s="152" t="s">
        <v>3</v>
      </c>
      <c r="F251" s="153" t="s">
        <v>159</v>
      </c>
      <c r="H251" s="154">
        <v>6</v>
      </c>
      <c r="I251" s="155"/>
      <c r="L251" s="151"/>
      <c r="M251" s="156"/>
      <c r="T251" s="157"/>
      <c r="AT251" s="152" t="s">
        <v>213</v>
      </c>
      <c r="AU251" s="152" t="s">
        <v>84</v>
      </c>
      <c r="AV251" s="12" t="s">
        <v>84</v>
      </c>
      <c r="AW251" s="12" t="s">
        <v>37</v>
      </c>
      <c r="AX251" s="12" t="s">
        <v>22</v>
      </c>
      <c r="AY251" s="152" t="s">
        <v>120</v>
      </c>
    </row>
    <row r="252" spans="2:65" s="11" customFormat="1" ht="22.75" customHeight="1">
      <c r="B252" s="114"/>
      <c r="D252" s="115" t="s">
        <v>74</v>
      </c>
      <c r="E252" s="124" t="s">
        <v>447</v>
      </c>
      <c r="F252" s="124" t="s">
        <v>448</v>
      </c>
      <c r="I252" s="117"/>
      <c r="J252" s="125">
        <f>BK252</f>
        <v>0</v>
      </c>
      <c r="L252" s="114"/>
      <c r="M252" s="119"/>
      <c r="P252" s="120">
        <f>SUM(P253:P257)</f>
        <v>0</v>
      </c>
      <c r="R252" s="120">
        <f>SUM(R253:R257)</f>
        <v>0</v>
      </c>
      <c r="T252" s="121">
        <f>SUM(T253:T257)</f>
        <v>400</v>
      </c>
      <c r="AR252" s="115" t="s">
        <v>22</v>
      </c>
      <c r="AT252" s="122" t="s">
        <v>74</v>
      </c>
      <c r="AU252" s="122" t="s">
        <v>22</v>
      </c>
      <c r="AY252" s="115" t="s">
        <v>120</v>
      </c>
      <c r="BK252" s="123">
        <f>SUM(BK253:BK257)</f>
        <v>0</v>
      </c>
    </row>
    <row r="253" spans="2:65" s="1" customFormat="1" ht="24.15" customHeight="1">
      <c r="B253" s="126"/>
      <c r="C253" s="127" t="s">
        <v>449</v>
      </c>
      <c r="D253" s="127" t="s">
        <v>123</v>
      </c>
      <c r="E253" s="128" t="s">
        <v>450</v>
      </c>
      <c r="F253" s="129" t="s">
        <v>451</v>
      </c>
      <c r="G253" s="130" t="s">
        <v>191</v>
      </c>
      <c r="H253" s="131">
        <v>20000</v>
      </c>
      <c r="I253" s="132"/>
      <c r="J253" s="133">
        <f>ROUND(I253*H253,2)</f>
        <v>0</v>
      </c>
      <c r="K253" s="129" t="s">
        <v>127</v>
      </c>
      <c r="L253" s="31"/>
      <c r="M253" s="134" t="s">
        <v>3</v>
      </c>
      <c r="N253" s="135" t="s">
        <v>46</v>
      </c>
      <c r="P253" s="136">
        <f>O253*H253</f>
        <v>0</v>
      </c>
      <c r="Q253" s="136">
        <v>0</v>
      </c>
      <c r="R253" s="136">
        <f>Q253*H253</f>
        <v>0</v>
      </c>
      <c r="S253" s="136">
        <v>0.02</v>
      </c>
      <c r="T253" s="137">
        <f>S253*H253</f>
        <v>400</v>
      </c>
      <c r="AR253" s="138" t="s">
        <v>148</v>
      </c>
      <c r="AT253" s="138" t="s">
        <v>123</v>
      </c>
      <c r="AU253" s="138" t="s">
        <v>84</v>
      </c>
      <c r="AY253" s="16" t="s">
        <v>120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22</v>
      </c>
      <c r="BK253" s="139">
        <f>ROUND(I253*H253,2)</f>
        <v>0</v>
      </c>
      <c r="BL253" s="16" t="s">
        <v>148</v>
      </c>
      <c r="BM253" s="138" t="s">
        <v>452</v>
      </c>
    </row>
    <row r="254" spans="2:65" s="1" customFormat="1" ht="36">
      <c r="B254" s="31"/>
      <c r="D254" s="140" t="s">
        <v>130</v>
      </c>
      <c r="F254" s="141" t="s">
        <v>453</v>
      </c>
      <c r="I254" s="142"/>
      <c r="L254" s="31"/>
      <c r="M254" s="143"/>
      <c r="T254" s="52"/>
      <c r="AT254" s="16" t="s">
        <v>130</v>
      </c>
      <c r="AU254" s="16" t="s">
        <v>84</v>
      </c>
    </row>
    <row r="255" spans="2:65" s="1" customFormat="1" ht="10">
      <c r="B255" s="31"/>
      <c r="D255" s="144" t="s">
        <v>131</v>
      </c>
      <c r="F255" s="145" t="s">
        <v>454</v>
      </c>
      <c r="I255" s="142"/>
      <c r="L255" s="31"/>
      <c r="M255" s="143"/>
      <c r="T255" s="52"/>
      <c r="AT255" s="16" t="s">
        <v>131</v>
      </c>
      <c r="AU255" s="16" t="s">
        <v>84</v>
      </c>
    </row>
    <row r="256" spans="2:65" s="1" customFormat="1" ht="18">
      <c r="B256" s="31"/>
      <c r="D256" s="140" t="s">
        <v>133</v>
      </c>
      <c r="F256" s="146" t="s">
        <v>455</v>
      </c>
      <c r="I256" s="142"/>
      <c r="L256" s="31"/>
      <c r="M256" s="143"/>
      <c r="T256" s="52"/>
      <c r="AT256" s="16" t="s">
        <v>133</v>
      </c>
      <c r="AU256" s="16" t="s">
        <v>84</v>
      </c>
    </row>
    <row r="257" spans="2:65" s="12" customFormat="1" ht="10">
      <c r="B257" s="151"/>
      <c r="D257" s="140" t="s">
        <v>213</v>
      </c>
      <c r="E257" s="152" t="s">
        <v>3</v>
      </c>
      <c r="F257" s="153" t="s">
        <v>456</v>
      </c>
      <c r="H257" s="154">
        <v>20000</v>
      </c>
      <c r="I257" s="155"/>
      <c r="L257" s="151"/>
      <c r="M257" s="156"/>
      <c r="T257" s="157"/>
      <c r="AT257" s="152" t="s">
        <v>213</v>
      </c>
      <c r="AU257" s="152" t="s">
        <v>84</v>
      </c>
      <c r="AV257" s="12" t="s">
        <v>84</v>
      </c>
      <c r="AW257" s="12" t="s">
        <v>37</v>
      </c>
      <c r="AX257" s="12" t="s">
        <v>22</v>
      </c>
      <c r="AY257" s="152" t="s">
        <v>120</v>
      </c>
    </row>
    <row r="258" spans="2:65" s="11" customFormat="1" ht="22.75" customHeight="1">
      <c r="B258" s="114"/>
      <c r="D258" s="115" t="s">
        <v>74</v>
      </c>
      <c r="E258" s="124" t="s">
        <v>457</v>
      </c>
      <c r="F258" s="124" t="s">
        <v>458</v>
      </c>
      <c r="I258" s="117"/>
      <c r="J258" s="125">
        <f>BK258</f>
        <v>0</v>
      </c>
      <c r="L258" s="114"/>
      <c r="M258" s="119"/>
      <c r="P258" s="120">
        <f>SUM(P259:P261)</f>
        <v>0</v>
      </c>
      <c r="R258" s="120">
        <f>SUM(R259:R261)</f>
        <v>0</v>
      </c>
      <c r="T258" s="121">
        <f>SUM(T259:T261)</f>
        <v>0</v>
      </c>
      <c r="AR258" s="115" t="s">
        <v>22</v>
      </c>
      <c r="AT258" s="122" t="s">
        <v>74</v>
      </c>
      <c r="AU258" s="122" t="s">
        <v>22</v>
      </c>
      <c r="AY258" s="115" t="s">
        <v>120</v>
      </c>
      <c r="BK258" s="123">
        <f>SUM(BK259:BK261)</f>
        <v>0</v>
      </c>
    </row>
    <row r="259" spans="2:65" s="1" customFormat="1" ht="33" customHeight="1">
      <c r="B259" s="126"/>
      <c r="C259" s="127" t="s">
        <v>459</v>
      </c>
      <c r="D259" s="127" t="s">
        <v>123</v>
      </c>
      <c r="E259" s="128" t="s">
        <v>460</v>
      </c>
      <c r="F259" s="129" t="s">
        <v>461</v>
      </c>
      <c r="G259" s="130" t="s">
        <v>257</v>
      </c>
      <c r="H259" s="131">
        <v>4720.5050000000001</v>
      </c>
      <c r="I259" s="132"/>
      <c r="J259" s="133">
        <f>ROUND(I259*H259,2)</f>
        <v>0</v>
      </c>
      <c r="K259" s="129" t="s">
        <v>127</v>
      </c>
      <c r="L259" s="31"/>
      <c r="M259" s="134" t="s">
        <v>3</v>
      </c>
      <c r="N259" s="135" t="s">
        <v>46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148</v>
      </c>
      <c r="AT259" s="138" t="s">
        <v>123</v>
      </c>
      <c r="AU259" s="138" t="s">
        <v>84</v>
      </c>
      <c r="AY259" s="16" t="s">
        <v>120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22</v>
      </c>
      <c r="BK259" s="139">
        <f>ROUND(I259*H259,2)</f>
        <v>0</v>
      </c>
      <c r="BL259" s="16" t="s">
        <v>148</v>
      </c>
      <c r="BM259" s="138" t="s">
        <v>462</v>
      </c>
    </row>
    <row r="260" spans="2:65" s="1" customFormat="1" ht="27">
      <c r="B260" s="31"/>
      <c r="D260" s="140" t="s">
        <v>130</v>
      </c>
      <c r="F260" s="141" t="s">
        <v>463</v>
      </c>
      <c r="I260" s="142"/>
      <c r="L260" s="31"/>
      <c r="M260" s="143"/>
      <c r="T260" s="52"/>
      <c r="AT260" s="16" t="s">
        <v>130</v>
      </c>
      <c r="AU260" s="16" t="s">
        <v>84</v>
      </c>
    </row>
    <row r="261" spans="2:65" s="1" customFormat="1" ht="10">
      <c r="B261" s="31"/>
      <c r="D261" s="144" t="s">
        <v>131</v>
      </c>
      <c r="F261" s="145" t="s">
        <v>464</v>
      </c>
      <c r="I261" s="142"/>
      <c r="L261" s="31"/>
      <c r="M261" s="147"/>
      <c r="N261" s="148"/>
      <c r="O261" s="148"/>
      <c r="P261" s="148"/>
      <c r="Q261" s="148"/>
      <c r="R261" s="148"/>
      <c r="S261" s="148"/>
      <c r="T261" s="149"/>
      <c r="AT261" s="16" t="s">
        <v>131</v>
      </c>
      <c r="AU261" s="16" t="s">
        <v>84</v>
      </c>
    </row>
    <row r="262" spans="2:65" s="1" customFormat="1" ht="7" customHeight="1">
      <c r="B262" s="40"/>
      <c r="C262" s="41"/>
      <c r="D262" s="41"/>
      <c r="E262" s="41"/>
      <c r="F262" s="41"/>
      <c r="G262" s="41"/>
      <c r="H262" s="41"/>
      <c r="I262" s="41"/>
      <c r="J262" s="41"/>
      <c r="K262" s="41"/>
      <c r="L262" s="31"/>
    </row>
  </sheetData>
  <autoFilter ref="C84:K261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5" r:id="rId2" xr:uid="{00000000-0004-0000-0200-000001000000}"/>
    <hyperlink ref="F100" r:id="rId3" xr:uid="{00000000-0004-0000-0200-000002000000}"/>
    <hyperlink ref="F104" r:id="rId4" xr:uid="{00000000-0004-0000-0200-000003000000}"/>
    <hyperlink ref="F108" r:id="rId5" xr:uid="{00000000-0004-0000-0200-000004000000}"/>
    <hyperlink ref="F112" r:id="rId6" xr:uid="{00000000-0004-0000-0200-000005000000}"/>
    <hyperlink ref="F120" r:id="rId7" xr:uid="{00000000-0004-0000-0200-000006000000}"/>
    <hyperlink ref="F132" r:id="rId8" xr:uid="{00000000-0004-0000-0200-000007000000}"/>
    <hyperlink ref="F137" r:id="rId9" xr:uid="{00000000-0004-0000-0200-000008000000}"/>
    <hyperlink ref="F142" r:id="rId10" xr:uid="{00000000-0004-0000-0200-000009000000}"/>
    <hyperlink ref="F146" r:id="rId11" xr:uid="{00000000-0004-0000-0200-00000A000000}"/>
    <hyperlink ref="F150" r:id="rId12" xr:uid="{00000000-0004-0000-0200-00000B000000}"/>
    <hyperlink ref="F155" r:id="rId13" xr:uid="{00000000-0004-0000-0200-00000C000000}"/>
    <hyperlink ref="F164" r:id="rId14" xr:uid="{00000000-0004-0000-0200-00000D000000}"/>
    <hyperlink ref="F176" r:id="rId15" xr:uid="{00000000-0004-0000-0200-00000E000000}"/>
    <hyperlink ref="F185" r:id="rId16" xr:uid="{00000000-0004-0000-0200-00000F000000}"/>
    <hyperlink ref="F191" r:id="rId17" xr:uid="{00000000-0004-0000-0200-000010000000}"/>
    <hyperlink ref="F197" r:id="rId18" xr:uid="{00000000-0004-0000-0200-000011000000}"/>
    <hyperlink ref="F202" r:id="rId19" xr:uid="{00000000-0004-0000-0200-000012000000}"/>
    <hyperlink ref="F206" r:id="rId20" xr:uid="{00000000-0004-0000-0200-000013000000}"/>
    <hyperlink ref="F216" r:id="rId21" xr:uid="{00000000-0004-0000-0200-000014000000}"/>
    <hyperlink ref="F222" r:id="rId22" xr:uid="{00000000-0004-0000-0200-000015000000}"/>
    <hyperlink ref="F230" r:id="rId23" xr:uid="{00000000-0004-0000-0200-000016000000}"/>
    <hyperlink ref="F234" r:id="rId24" xr:uid="{00000000-0004-0000-0200-000017000000}"/>
    <hyperlink ref="F238" r:id="rId25" xr:uid="{00000000-0004-0000-0200-000018000000}"/>
    <hyperlink ref="F243" r:id="rId26" xr:uid="{00000000-0004-0000-0200-000019000000}"/>
    <hyperlink ref="F255" r:id="rId27" xr:uid="{00000000-0004-0000-0200-00001A000000}"/>
    <hyperlink ref="F261" r:id="rId28" xr:uid="{00000000-0004-0000-0200-00001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topLeftCell="A71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18" t="s">
        <v>6</v>
      </c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6" t="s">
        <v>90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5" customHeight="1">
      <c r="B4" s="19"/>
      <c r="D4" s="20" t="s">
        <v>91</v>
      </c>
      <c r="L4" s="19"/>
      <c r="M4" s="84" t="s">
        <v>11</v>
      </c>
      <c r="AT4" s="16" t="s">
        <v>4</v>
      </c>
    </row>
    <row r="5" spans="2:46" ht="7" customHeight="1">
      <c r="B5" s="19"/>
      <c r="L5" s="19"/>
    </row>
    <row r="6" spans="2:46" ht="12" customHeight="1">
      <c r="B6" s="19"/>
      <c r="D6" s="26" t="s">
        <v>17</v>
      </c>
      <c r="L6" s="19"/>
    </row>
    <row r="7" spans="2:46" ht="16.5" customHeight="1">
      <c r="B7" s="19"/>
      <c r="E7" s="219" t="str">
        <f>'Rekapitulace stavby'!K6</f>
        <v>stavba polní cesty HPC3 v k.ú. Radíč</v>
      </c>
      <c r="F7" s="220"/>
      <c r="G7" s="220"/>
      <c r="H7" s="220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00" t="s">
        <v>465</v>
      </c>
      <c r="F9" s="221"/>
      <c r="G9" s="221"/>
      <c r="H9" s="221"/>
      <c r="L9" s="31"/>
    </row>
    <row r="10" spans="2:46" s="1" customFormat="1" ht="10">
      <c r="B10" s="31"/>
      <c r="L10" s="31"/>
    </row>
    <row r="11" spans="2:46" s="1" customFormat="1" ht="12" customHeight="1">
      <c r="B11" s="31"/>
      <c r="D11" s="26" t="s">
        <v>20</v>
      </c>
      <c r="F11" s="24" t="s">
        <v>3</v>
      </c>
      <c r="I11" s="26" t="s">
        <v>21</v>
      </c>
      <c r="J11" s="24" t="s">
        <v>3</v>
      </c>
      <c r="L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3. 8. 2021</v>
      </c>
      <c r="L12" s="31"/>
    </row>
    <row r="13" spans="2:46" s="1" customFormat="1" ht="10.75" customHeight="1">
      <c r="B13" s="31"/>
      <c r="L13" s="31"/>
    </row>
    <row r="14" spans="2:46" s="1" customFormat="1" ht="12" customHeight="1">
      <c r="B14" s="31"/>
      <c r="D14" s="26" t="s">
        <v>29</v>
      </c>
      <c r="I14" s="26" t="s">
        <v>30</v>
      </c>
      <c r="J14" s="24" t="s">
        <v>3</v>
      </c>
      <c r="L14" s="31"/>
    </row>
    <row r="15" spans="2:46" s="1" customFormat="1" ht="18" customHeight="1">
      <c r="B15" s="31"/>
      <c r="E15" s="24" t="s">
        <v>466</v>
      </c>
      <c r="I15" s="26" t="s">
        <v>32</v>
      </c>
      <c r="J15" s="24" t="s">
        <v>3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33</v>
      </c>
      <c r="I17" s="26" t="s">
        <v>30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184"/>
      <c r="G18" s="184"/>
      <c r="H18" s="184"/>
      <c r="I18" s="26" t="s">
        <v>32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35</v>
      </c>
      <c r="I20" s="26" t="s">
        <v>30</v>
      </c>
      <c r="J20" s="24" t="s">
        <v>3</v>
      </c>
      <c r="L20" s="31"/>
    </row>
    <row r="21" spans="2:12" s="1" customFormat="1" ht="18" customHeight="1">
      <c r="B21" s="31"/>
      <c r="E21" s="24" t="s">
        <v>36</v>
      </c>
      <c r="I21" s="26" t="s">
        <v>32</v>
      </c>
      <c r="J21" s="24" t="s">
        <v>3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38</v>
      </c>
      <c r="I23" s="26" t="s">
        <v>30</v>
      </c>
      <c r="J23" s="24" t="s">
        <v>3</v>
      </c>
      <c r="L23" s="31"/>
    </row>
    <row r="24" spans="2:12" s="1" customFormat="1" ht="18" customHeight="1">
      <c r="B24" s="31"/>
      <c r="E24" s="24" t="s">
        <v>36</v>
      </c>
      <c r="I24" s="26" t="s">
        <v>32</v>
      </c>
      <c r="J24" s="24" t="s">
        <v>3</v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5"/>
      <c r="E27" s="189" t="s">
        <v>3</v>
      </c>
      <c r="F27" s="189"/>
      <c r="G27" s="189"/>
      <c r="H27" s="189"/>
      <c r="L27" s="85"/>
    </row>
    <row r="28" spans="2:12" s="1" customFormat="1" ht="7" customHeight="1">
      <c r="B28" s="31"/>
      <c r="L28" s="31"/>
    </row>
    <row r="29" spans="2:12" s="1" customFormat="1" ht="7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4" customHeight="1">
      <c r="B30" s="31"/>
      <c r="D30" s="86" t="s">
        <v>41</v>
      </c>
      <c r="J30" s="62">
        <f>ROUND(J82, 2)</f>
        <v>0</v>
      </c>
      <c r="L30" s="31"/>
    </row>
    <row r="31" spans="2:12" s="1" customFormat="1" ht="7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" customHeight="1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" customHeight="1">
      <c r="B33" s="31"/>
      <c r="D33" s="51" t="s">
        <v>45</v>
      </c>
      <c r="E33" s="26" t="s">
        <v>46</v>
      </c>
      <c r="F33" s="87">
        <f>ROUND((SUM(BE82:BE156)),  2)</f>
        <v>0</v>
      </c>
      <c r="I33" s="88">
        <v>0.21</v>
      </c>
      <c r="J33" s="87">
        <f>ROUND(((SUM(BE82:BE156))*I33),  2)</f>
        <v>0</v>
      </c>
      <c r="L33" s="31"/>
    </row>
    <row r="34" spans="2:12" s="1" customFormat="1" ht="14.4" customHeight="1">
      <c r="B34" s="31"/>
      <c r="E34" s="26" t="s">
        <v>47</v>
      </c>
      <c r="F34" s="87">
        <f>ROUND((SUM(BF82:BF156)),  2)</f>
        <v>0</v>
      </c>
      <c r="I34" s="88">
        <v>0.12</v>
      </c>
      <c r="J34" s="87">
        <f>ROUND(((SUM(BF82:BF156))*I34),  2)</f>
        <v>0</v>
      </c>
      <c r="L34" s="31"/>
    </row>
    <row r="35" spans="2:12" s="1" customFormat="1" ht="14.4" hidden="1" customHeight="1">
      <c r="B35" s="31"/>
      <c r="E35" s="26" t="s">
        <v>48</v>
      </c>
      <c r="F35" s="87">
        <f>ROUND((SUM(BG82:BG156)),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49</v>
      </c>
      <c r="F36" s="87">
        <f>ROUND((SUM(BH82:BH156)),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50</v>
      </c>
      <c r="F37" s="87">
        <f>ROUND((SUM(BI82:BI156)),  2)</f>
        <v>0</v>
      </c>
      <c r="I37" s="88">
        <v>0</v>
      </c>
      <c r="J37" s="87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7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5" customHeight="1">
      <c r="B45" s="31"/>
      <c r="C45" s="20" t="s">
        <v>95</v>
      </c>
      <c r="L45" s="31"/>
    </row>
    <row r="46" spans="2:12" s="1" customFormat="1" ht="7" customHeight="1">
      <c r="B46" s="31"/>
      <c r="L46" s="31"/>
    </row>
    <row r="47" spans="2:12" s="1" customFormat="1" ht="12" customHeight="1">
      <c r="B47" s="31"/>
      <c r="C47" s="26" t="s">
        <v>17</v>
      </c>
      <c r="L47" s="31"/>
    </row>
    <row r="48" spans="2:12" s="1" customFormat="1" ht="16.5" customHeight="1">
      <c r="B48" s="31"/>
      <c r="E48" s="219" t="str">
        <f>E7</f>
        <v>stavba polní cesty HPC3 v k.ú. Radíč</v>
      </c>
      <c r="F48" s="220"/>
      <c r="G48" s="220"/>
      <c r="H48" s="220"/>
      <c r="L48" s="31"/>
    </row>
    <row r="49" spans="2:47" s="1" customFormat="1" ht="12" customHeight="1">
      <c r="B49" s="31"/>
      <c r="C49" s="26" t="s">
        <v>92</v>
      </c>
      <c r="L49" s="31"/>
    </row>
    <row r="50" spans="2:47" s="1" customFormat="1" ht="16.5" customHeight="1">
      <c r="B50" s="31"/>
      <c r="E50" s="200" t="str">
        <f>E9</f>
        <v>803/21-1-2 - SO 101 Doprovodná zeleň</v>
      </c>
      <c r="F50" s="221"/>
      <c r="G50" s="221"/>
      <c r="H50" s="221"/>
      <c r="L50" s="31"/>
    </row>
    <row r="51" spans="2:47" s="1" customFormat="1" ht="7" customHeight="1">
      <c r="B51" s="31"/>
      <c r="L51" s="31"/>
    </row>
    <row r="52" spans="2:47" s="1" customFormat="1" ht="12" customHeight="1">
      <c r="B52" s="31"/>
      <c r="C52" s="26" t="s">
        <v>23</v>
      </c>
      <c r="F52" s="24" t="str">
        <f>F12</f>
        <v xml:space="preserve"> </v>
      </c>
      <c r="I52" s="26" t="s">
        <v>25</v>
      </c>
      <c r="J52" s="48" t="str">
        <f>IF(J12="","",J12)</f>
        <v>3. 8. 2021</v>
      </c>
      <c r="L52" s="31"/>
    </row>
    <row r="53" spans="2:47" s="1" customFormat="1" ht="7" customHeight="1">
      <c r="B53" s="31"/>
      <c r="L53" s="31"/>
    </row>
    <row r="54" spans="2:47" s="1" customFormat="1" ht="15.15" customHeight="1">
      <c r="B54" s="31"/>
      <c r="C54" s="26" t="s">
        <v>29</v>
      </c>
      <c r="F54" s="24" t="str">
        <f>E15</f>
        <v>SPÚ Pobočka Příbram</v>
      </c>
      <c r="I54" s="26" t="s">
        <v>35</v>
      </c>
      <c r="J54" s="29" t="str">
        <f>E21</f>
        <v>NDCon s.r.o.</v>
      </c>
      <c r="L54" s="31"/>
    </row>
    <row r="55" spans="2:47" s="1" customFormat="1" ht="15.15" customHeight="1">
      <c r="B55" s="31"/>
      <c r="C55" s="26" t="s">
        <v>33</v>
      </c>
      <c r="F55" s="24" t="str">
        <f>IF(E18="","",E18)</f>
        <v>Vyplň údaj</v>
      </c>
      <c r="I55" s="26" t="s">
        <v>38</v>
      </c>
      <c r="J55" s="29" t="str">
        <f>E24</f>
        <v>NDCon s.r.o.</v>
      </c>
      <c r="L55" s="31"/>
    </row>
    <row r="56" spans="2:47" s="1" customFormat="1" ht="10.25" customHeight="1">
      <c r="B56" s="31"/>
      <c r="L56" s="31"/>
    </row>
    <row r="57" spans="2:47" s="1" customFormat="1" ht="29.25" customHeight="1">
      <c r="B57" s="31"/>
      <c r="C57" s="95" t="s">
        <v>96</v>
      </c>
      <c r="D57" s="89"/>
      <c r="E57" s="89"/>
      <c r="F57" s="89"/>
      <c r="G57" s="89"/>
      <c r="H57" s="89"/>
      <c r="I57" s="89"/>
      <c r="J57" s="96" t="s">
        <v>97</v>
      </c>
      <c r="K57" s="89"/>
      <c r="L57" s="31"/>
    </row>
    <row r="58" spans="2:47" s="1" customFormat="1" ht="10.25" customHeight="1">
      <c r="B58" s="31"/>
      <c r="L58" s="31"/>
    </row>
    <row r="59" spans="2:47" s="1" customFormat="1" ht="22.75" customHeight="1">
      <c r="B59" s="31"/>
      <c r="C59" s="97" t="s">
        <v>73</v>
      </c>
      <c r="J59" s="62">
        <f>J82</f>
        <v>0</v>
      </c>
      <c r="L59" s="31"/>
      <c r="AU59" s="16" t="s">
        <v>98</v>
      </c>
    </row>
    <row r="60" spans="2:47" s="8" customFormat="1" ht="25" customHeight="1">
      <c r="B60" s="98"/>
      <c r="D60" s="99" t="s">
        <v>198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9" customFormat="1" ht="19.899999999999999" customHeight="1">
      <c r="B61" s="102"/>
      <c r="D61" s="103" t="s">
        <v>199</v>
      </c>
      <c r="E61" s="104"/>
      <c r="F61" s="104"/>
      <c r="G61" s="104"/>
      <c r="H61" s="104"/>
      <c r="I61" s="104"/>
      <c r="J61" s="105">
        <f>J84</f>
        <v>0</v>
      </c>
      <c r="L61" s="102"/>
    </row>
    <row r="62" spans="2:47" s="9" customFormat="1" ht="19.899999999999999" customHeight="1">
      <c r="B62" s="102"/>
      <c r="D62" s="103" t="s">
        <v>467</v>
      </c>
      <c r="E62" s="104"/>
      <c r="F62" s="104"/>
      <c r="G62" s="104"/>
      <c r="H62" s="104"/>
      <c r="I62" s="104"/>
      <c r="J62" s="105">
        <f>J153</f>
        <v>0</v>
      </c>
      <c r="L62" s="102"/>
    </row>
    <row r="63" spans="2:47" s="1" customFormat="1" ht="21.75" customHeight="1">
      <c r="B63" s="31"/>
      <c r="L63" s="31"/>
    </row>
    <row r="64" spans="2:47" s="1" customFormat="1" ht="7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7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5" customHeight="1">
      <c r="B69" s="31"/>
      <c r="C69" s="20" t="s">
        <v>104</v>
      </c>
      <c r="L69" s="31"/>
    </row>
    <row r="70" spans="2:12" s="1" customFormat="1" ht="7" customHeight="1">
      <c r="B70" s="31"/>
      <c r="L70" s="31"/>
    </row>
    <row r="71" spans="2:12" s="1" customFormat="1" ht="12" customHeight="1">
      <c r="B71" s="31"/>
      <c r="C71" s="26" t="s">
        <v>17</v>
      </c>
      <c r="L71" s="31"/>
    </row>
    <row r="72" spans="2:12" s="1" customFormat="1" ht="16.5" customHeight="1">
      <c r="B72" s="31"/>
      <c r="E72" s="219" t="str">
        <f>E7</f>
        <v>stavba polní cesty HPC3 v k.ú. Radíč</v>
      </c>
      <c r="F72" s="220"/>
      <c r="G72" s="220"/>
      <c r="H72" s="220"/>
      <c r="L72" s="31"/>
    </row>
    <row r="73" spans="2:12" s="1" customFormat="1" ht="12" customHeight="1">
      <c r="B73" s="31"/>
      <c r="C73" s="26" t="s">
        <v>92</v>
      </c>
      <c r="L73" s="31"/>
    </row>
    <row r="74" spans="2:12" s="1" customFormat="1" ht="16.5" customHeight="1">
      <c r="B74" s="31"/>
      <c r="E74" s="200" t="str">
        <f>E9</f>
        <v>803/21-1-2 - SO 101 Doprovodná zeleň</v>
      </c>
      <c r="F74" s="221"/>
      <c r="G74" s="221"/>
      <c r="H74" s="221"/>
      <c r="L74" s="31"/>
    </row>
    <row r="75" spans="2:12" s="1" customFormat="1" ht="7" customHeight="1">
      <c r="B75" s="31"/>
      <c r="L75" s="31"/>
    </row>
    <row r="76" spans="2:12" s="1" customFormat="1" ht="12" customHeight="1">
      <c r="B76" s="31"/>
      <c r="C76" s="26" t="s">
        <v>23</v>
      </c>
      <c r="F76" s="24" t="str">
        <f>F12</f>
        <v xml:space="preserve"> </v>
      </c>
      <c r="I76" s="26" t="s">
        <v>25</v>
      </c>
      <c r="J76" s="48" t="str">
        <f>IF(J12="","",J12)</f>
        <v>3. 8. 2021</v>
      </c>
      <c r="L76" s="31"/>
    </row>
    <row r="77" spans="2:12" s="1" customFormat="1" ht="7" customHeight="1">
      <c r="B77" s="31"/>
      <c r="L77" s="31"/>
    </row>
    <row r="78" spans="2:12" s="1" customFormat="1" ht="15.15" customHeight="1">
      <c r="B78" s="31"/>
      <c r="C78" s="26" t="s">
        <v>29</v>
      </c>
      <c r="F78" s="24" t="str">
        <f>E15</f>
        <v>SPÚ Pobočka Příbram</v>
      </c>
      <c r="I78" s="26" t="s">
        <v>35</v>
      </c>
      <c r="J78" s="29" t="str">
        <f>E21</f>
        <v>NDCon s.r.o.</v>
      </c>
      <c r="L78" s="31"/>
    </row>
    <row r="79" spans="2:12" s="1" customFormat="1" ht="15.15" customHeight="1">
      <c r="B79" s="31"/>
      <c r="C79" s="26" t="s">
        <v>33</v>
      </c>
      <c r="F79" s="24" t="str">
        <f>IF(E18="","",E18)</f>
        <v>Vyplň údaj</v>
      </c>
      <c r="I79" s="26" t="s">
        <v>38</v>
      </c>
      <c r="J79" s="29" t="str">
        <f>E24</f>
        <v>NDCon s.r.o.</v>
      </c>
      <c r="L79" s="31"/>
    </row>
    <row r="80" spans="2:12" s="1" customFormat="1" ht="10.25" customHeight="1">
      <c r="B80" s="31"/>
      <c r="L80" s="31"/>
    </row>
    <row r="81" spans="2:65" s="10" customFormat="1" ht="29.25" customHeight="1">
      <c r="B81" s="106"/>
      <c r="C81" s="107" t="s">
        <v>105</v>
      </c>
      <c r="D81" s="108" t="s">
        <v>60</v>
      </c>
      <c r="E81" s="108" t="s">
        <v>56</v>
      </c>
      <c r="F81" s="108" t="s">
        <v>57</v>
      </c>
      <c r="G81" s="108" t="s">
        <v>106</v>
      </c>
      <c r="H81" s="108" t="s">
        <v>107</v>
      </c>
      <c r="I81" s="108" t="s">
        <v>108</v>
      </c>
      <c r="J81" s="108" t="s">
        <v>97</v>
      </c>
      <c r="K81" s="109" t="s">
        <v>109</v>
      </c>
      <c r="L81" s="106"/>
      <c r="M81" s="55" t="s">
        <v>3</v>
      </c>
      <c r="N81" s="56" t="s">
        <v>45</v>
      </c>
      <c r="O81" s="56" t="s">
        <v>110</v>
      </c>
      <c r="P81" s="56" t="s">
        <v>111</v>
      </c>
      <c r="Q81" s="56" t="s">
        <v>112</v>
      </c>
      <c r="R81" s="56" t="s">
        <v>113</v>
      </c>
      <c r="S81" s="56" t="s">
        <v>114</v>
      </c>
      <c r="T81" s="57" t="s">
        <v>115</v>
      </c>
    </row>
    <row r="82" spans="2:65" s="1" customFormat="1" ht="22.75" customHeight="1">
      <c r="B82" s="31"/>
      <c r="C82" s="60" t="s">
        <v>116</v>
      </c>
      <c r="J82" s="110">
        <f>BK82</f>
        <v>0</v>
      </c>
      <c r="L82" s="31"/>
      <c r="M82" s="58"/>
      <c r="N82" s="49"/>
      <c r="O82" s="49"/>
      <c r="P82" s="111">
        <f>P83</f>
        <v>0</v>
      </c>
      <c r="Q82" s="49"/>
      <c r="R82" s="111">
        <f>R83</f>
        <v>2.0739399999999999</v>
      </c>
      <c r="S82" s="49"/>
      <c r="T82" s="112">
        <f>T83</f>
        <v>0</v>
      </c>
      <c r="AT82" s="16" t="s">
        <v>74</v>
      </c>
      <c r="AU82" s="16" t="s">
        <v>98</v>
      </c>
      <c r="BK82" s="113">
        <f>BK83</f>
        <v>0</v>
      </c>
    </row>
    <row r="83" spans="2:65" s="11" customFormat="1" ht="25.9" customHeight="1">
      <c r="B83" s="114"/>
      <c r="D83" s="115" t="s">
        <v>74</v>
      </c>
      <c r="E83" s="116" t="s">
        <v>204</v>
      </c>
      <c r="F83" s="116" t="s">
        <v>205</v>
      </c>
      <c r="I83" s="117"/>
      <c r="J83" s="118">
        <f>BK83</f>
        <v>0</v>
      </c>
      <c r="L83" s="114"/>
      <c r="M83" s="119"/>
      <c r="P83" s="120">
        <f>P84+P153</f>
        <v>0</v>
      </c>
      <c r="R83" s="120">
        <f>R84+R153</f>
        <v>2.0739399999999999</v>
      </c>
      <c r="T83" s="121">
        <f>T84+T153</f>
        <v>0</v>
      </c>
      <c r="AR83" s="115" t="s">
        <v>22</v>
      </c>
      <c r="AT83" s="122" t="s">
        <v>74</v>
      </c>
      <c r="AU83" s="122" t="s">
        <v>75</v>
      </c>
      <c r="AY83" s="115" t="s">
        <v>120</v>
      </c>
      <c r="BK83" s="123">
        <f>BK84+BK153</f>
        <v>0</v>
      </c>
    </row>
    <row r="84" spans="2:65" s="11" customFormat="1" ht="22.75" customHeight="1">
      <c r="B84" s="114"/>
      <c r="D84" s="115" t="s">
        <v>74</v>
      </c>
      <c r="E84" s="124" t="s">
        <v>22</v>
      </c>
      <c r="F84" s="124" t="s">
        <v>206</v>
      </c>
      <c r="I84" s="117"/>
      <c r="J84" s="125">
        <f>BK84</f>
        <v>0</v>
      </c>
      <c r="L84" s="114"/>
      <c r="M84" s="119"/>
      <c r="P84" s="120">
        <f>SUM(P85:P152)</f>
        <v>0</v>
      </c>
      <c r="R84" s="120">
        <f>SUM(R85:R152)</f>
        <v>2.0739399999999999</v>
      </c>
      <c r="T84" s="121">
        <f>SUM(T85:T152)</f>
        <v>0</v>
      </c>
      <c r="AR84" s="115" t="s">
        <v>22</v>
      </c>
      <c r="AT84" s="122" t="s">
        <v>74</v>
      </c>
      <c r="AU84" s="122" t="s">
        <v>22</v>
      </c>
      <c r="AY84" s="115" t="s">
        <v>120</v>
      </c>
      <c r="BK84" s="123">
        <f>SUM(BK85:BK152)</f>
        <v>0</v>
      </c>
    </row>
    <row r="85" spans="2:65" s="1" customFormat="1" ht="37.75" customHeight="1">
      <c r="B85" s="126"/>
      <c r="C85" s="127" t="s">
        <v>22</v>
      </c>
      <c r="D85" s="127" t="s">
        <v>123</v>
      </c>
      <c r="E85" s="128" t="s">
        <v>468</v>
      </c>
      <c r="F85" s="129" t="s">
        <v>469</v>
      </c>
      <c r="G85" s="130" t="s">
        <v>217</v>
      </c>
      <c r="H85" s="131">
        <v>11</v>
      </c>
      <c r="I85" s="132"/>
      <c r="J85" s="133">
        <f>ROUND(I85*H85,2)</f>
        <v>0</v>
      </c>
      <c r="K85" s="129" t="s">
        <v>127</v>
      </c>
      <c r="L85" s="31"/>
      <c r="M85" s="134" t="s">
        <v>3</v>
      </c>
      <c r="N85" s="135" t="s">
        <v>46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38" t="s">
        <v>148</v>
      </c>
      <c r="AT85" s="138" t="s">
        <v>123</v>
      </c>
      <c r="AU85" s="138" t="s">
        <v>84</v>
      </c>
      <c r="AY85" s="16" t="s">
        <v>120</v>
      </c>
      <c r="BE85" s="139">
        <f>IF(N85="základní",J85,0)</f>
        <v>0</v>
      </c>
      <c r="BF85" s="139">
        <f>IF(N85="snížená",J85,0)</f>
        <v>0</v>
      </c>
      <c r="BG85" s="139">
        <f>IF(N85="zákl. přenesená",J85,0)</f>
        <v>0</v>
      </c>
      <c r="BH85" s="139">
        <f>IF(N85="sníž. přenesená",J85,0)</f>
        <v>0</v>
      </c>
      <c r="BI85" s="139">
        <f>IF(N85="nulová",J85,0)</f>
        <v>0</v>
      </c>
      <c r="BJ85" s="16" t="s">
        <v>22</v>
      </c>
      <c r="BK85" s="139">
        <f>ROUND(I85*H85,2)</f>
        <v>0</v>
      </c>
      <c r="BL85" s="16" t="s">
        <v>148</v>
      </c>
      <c r="BM85" s="138" t="s">
        <v>470</v>
      </c>
    </row>
    <row r="86" spans="2:65" s="1" customFormat="1" ht="27">
      <c r="B86" s="31"/>
      <c r="D86" s="140" t="s">
        <v>130</v>
      </c>
      <c r="F86" s="141" t="s">
        <v>471</v>
      </c>
      <c r="I86" s="142"/>
      <c r="L86" s="31"/>
      <c r="M86" s="143"/>
      <c r="T86" s="52"/>
      <c r="AT86" s="16" t="s">
        <v>130</v>
      </c>
      <c r="AU86" s="16" t="s">
        <v>84</v>
      </c>
    </row>
    <row r="87" spans="2:65" s="1" customFormat="1" ht="10">
      <c r="B87" s="31"/>
      <c r="D87" s="144" t="s">
        <v>131</v>
      </c>
      <c r="F87" s="145" t="s">
        <v>472</v>
      </c>
      <c r="I87" s="142"/>
      <c r="L87" s="31"/>
      <c r="M87" s="143"/>
      <c r="T87" s="52"/>
      <c r="AT87" s="16" t="s">
        <v>131</v>
      </c>
      <c r="AU87" s="16" t="s">
        <v>84</v>
      </c>
    </row>
    <row r="88" spans="2:65" s="13" customFormat="1" ht="10">
      <c r="B88" s="158"/>
      <c r="D88" s="140" t="s">
        <v>213</v>
      </c>
      <c r="E88" s="159" t="s">
        <v>3</v>
      </c>
      <c r="F88" s="160" t="s">
        <v>473</v>
      </c>
      <c r="H88" s="159" t="s">
        <v>3</v>
      </c>
      <c r="I88" s="161"/>
      <c r="L88" s="158"/>
      <c r="M88" s="162"/>
      <c r="T88" s="163"/>
      <c r="AT88" s="159" t="s">
        <v>213</v>
      </c>
      <c r="AU88" s="159" t="s">
        <v>84</v>
      </c>
      <c r="AV88" s="13" t="s">
        <v>22</v>
      </c>
      <c r="AW88" s="13" t="s">
        <v>37</v>
      </c>
      <c r="AX88" s="13" t="s">
        <v>75</v>
      </c>
      <c r="AY88" s="159" t="s">
        <v>120</v>
      </c>
    </row>
    <row r="89" spans="2:65" s="12" customFormat="1" ht="10">
      <c r="B89" s="151"/>
      <c r="D89" s="140" t="s">
        <v>213</v>
      </c>
      <c r="E89" s="152" t="s">
        <v>3</v>
      </c>
      <c r="F89" s="153" t="s">
        <v>474</v>
      </c>
      <c r="H89" s="154">
        <v>11</v>
      </c>
      <c r="I89" s="155"/>
      <c r="L89" s="151"/>
      <c r="M89" s="156"/>
      <c r="T89" s="157"/>
      <c r="AT89" s="152" t="s">
        <v>213</v>
      </c>
      <c r="AU89" s="152" t="s">
        <v>84</v>
      </c>
      <c r="AV89" s="12" t="s">
        <v>84</v>
      </c>
      <c r="AW89" s="12" t="s">
        <v>37</v>
      </c>
      <c r="AX89" s="12" t="s">
        <v>22</v>
      </c>
      <c r="AY89" s="152" t="s">
        <v>120</v>
      </c>
    </row>
    <row r="90" spans="2:65" s="1" customFormat="1" ht="24.15" customHeight="1">
      <c r="B90" s="126"/>
      <c r="C90" s="127" t="s">
        <v>84</v>
      </c>
      <c r="D90" s="127" t="s">
        <v>123</v>
      </c>
      <c r="E90" s="128" t="s">
        <v>475</v>
      </c>
      <c r="F90" s="129" t="s">
        <v>476</v>
      </c>
      <c r="G90" s="130" t="s">
        <v>195</v>
      </c>
      <c r="H90" s="131">
        <v>9.9</v>
      </c>
      <c r="I90" s="132"/>
      <c r="J90" s="133">
        <f>ROUND(I90*H90,2)</f>
        <v>0</v>
      </c>
      <c r="K90" s="129" t="s">
        <v>127</v>
      </c>
      <c r="L90" s="31"/>
      <c r="M90" s="134" t="s">
        <v>3</v>
      </c>
      <c r="N90" s="135" t="s">
        <v>46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148</v>
      </c>
      <c r="AT90" s="138" t="s">
        <v>123</v>
      </c>
      <c r="AU90" s="138" t="s">
        <v>84</v>
      </c>
      <c r="AY90" s="16" t="s">
        <v>120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6" t="s">
        <v>22</v>
      </c>
      <c r="BK90" s="139">
        <f>ROUND(I90*H90,2)</f>
        <v>0</v>
      </c>
      <c r="BL90" s="16" t="s">
        <v>148</v>
      </c>
      <c r="BM90" s="138" t="s">
        <v>477</v>
      </c>
    </row>
    <row r="91" spans="2:65" s="1" customFormat="1" ht="27">
      <c r="B91" s="31"/>
      <c r="D91" s="140" t="s">
        <v>130</v>
      </c>
      <c r="F91" s="141" t="s">
        <v>478</v>
      </c>
      <c r="I91" s="142"/>
      <c r="L91" s="31"/>
      <c r="M91" s="143"/>
      <c r="T91" s="52"/>
      <c r="AT91" s="16" t="s">
        <v>130</v>
      </c>
      <c r="AU91" s="16" t="s">
        <v>84</v>
      </c>
    </row>
    <row r="92" spans="2:65" s="1" customFormat="1" ht="10">
      <c r="B92" s="31"/>
      <c r="D92" s="144" t="s">
        <v>131</v>
      </c>
      <c r="F92" s="145" t="s">
        <v>479</v>
      </c>
      <c r="I92" s="142"/>
      <c r="L92" s="31"/>
      <c r="M92" s="143"/>
      <c r="T92" s="52"/>
      <c r="AT92" s="16" t="s">
        <v>131</v>
      </c>
      <c r="AU92" s="16" t="s">
        <v>84</v>
      </c>
    </row>
    <row r="93" spans="2:65" s="12" customFormat="1" ht="10">
      <c r="B93" s="151"/>
      <c r="D93" s="140" t="s">
        <v>213</v>
      </c>
      <c r="E93" s="152" t="s">
        <v>3</v>
      </c>
      <c r="F93" s="153" t="s">
        <v>480</v>
      </c>
      <c r="H93" s="154">
        <v>9.9</v>
      </c>
      <c r="I93" s="155"/>
      <c r="L93" s="151"/>
      <c r="M93" s="156"/>
      <c r="T93" s="157"/>
      <c r="AT93" s="152" t="s">
        <v>213</v>
      </c>
      <c r="AU93" s="152" t="s">
        <v>84</v>
      </c>
      <c r="AV93" s="12" t="s">
        <v>84</v>
      </c>
      <c r="AW93" s="12" t="s">
        <v>37</v>
      </c>
      <c r="AX93" s="12" t="s">
        <v>22</v>
      </c>
      <c r="AY93" s="152" t="s">
        <v>120</v>
      </c>
    </row>
    <row r="94" spans="2:65" s="1" customFormat="1" ht="16.5" customHeight="1">
      <c r="B94" s="126"/>
      <c r="C94" s="171" t="s">
        <v>140</v>
      </c>
      <c r="D94" s="171" t="s">
        <v>254</v>
      </c>
      <c r="E94" s="172" t="s">
        <v>481</v>
      </c>
      <c r="F94" s="173" t="s">
        <v>482</v>
      </c>
      <c r="G94" s="174" t="s">
        <v>195</v>
      </c>
      <c r="H94" s="175">
        <v>6.05</v>
      </c>
      <c r="I94" s="176"/>
      <c r="J94" s="177">
        <f>ROUND(I94*H94,2)</f>
        <v>0</v>
      </c>
      <c r="K94" s="173" t="s">
        <v>127</v>
      </c>
      <c r="L94" s="178"/>
      <c r="M94" s="179" t="s">
        <v>3</v>
      </c>
      <c r="N94" s="180" t="s">
        <v>46</v>
      </c>
      <c r="P94" s="136">
        <f>O94*H94</f>
        <v>0</v>
      </c>
      <c r="Q94" s="136">
        <v>0.22</v>
      </c>
      <c r="R94" s="136">
        <f>Q94*H94</f>
        <v>1.331</v>
      </c>
      <c r="S94" s="136">
        <v>0</v>
      </c>
      <c r="T94" s="137">
        <f>S94*H94</f>
        <v>0</v>
      </c>
      <c r="AR94" s="138" t="s">
        <v>172</v>
      </c>
      <c r="AT94" s="138" t="s">
        <v>254</v>
      </c>
      <c r="AU94" s="138" t="s">
        <v>84</v>
      </c>
      <c r="AY94" s="16" t="s">
        <v>120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6" t="s">
        <v>22</v>
      </c>
      <c r="BK94" s="139">
        <f>ROUND(I94*H94,2)</f>
        <v>0</v>
      </c>
      <c r="BL94" s="16" t="s">
        <v>148</v>
      </c>
      <c r="BM94" s="138" t="s">
        <v>483</v>
      </c>
    </row>
    <row r="95" spans="2:65" s="1" customFormat="1" ht="10">
      <c r="B95" s="31"/>
      <c r="D95" s="140" t="s">
        <v>130</v>
      </c>
      <c r="F95" s="141" t="s">
        <v>482</v>
      </c>
      <c r="I95" s="142"/>
      <c r="L95" s="31"/>
      <c r="M95" s="143"/>
      <c r="T95" s="52"/>
      <c r="AT95" s="16" t="s">
        <v>130</v>
      </c>
      <c r="AU95" s="16" t="s">
        <v>84</v>
      </c>
    </row>
    <row r="96" spans="2:65" s="12" customFormat="1" ht="10">
      <c r="B96" s="151"/>
      <c r="D96" s="140" t="s">
        <v>213</v>
      </c>
      <c r="E96" s="152" t="s">
        <v>3</v>
      </c>
      <c r="F96" s="153" t="s">
        <v>484</v>
      </c>
      <c r="H96" s="154">
        <v>6.05</v>
      </c>
      <c r="I96" s="155"/>
      <c r="L96" s="151"/>
      <c r="M96" s="156"/>
      <c r="T96" s="157"/>
      <c r="AT96" s="152" t="s">
        <v>213</v>
      </c>
      <c r="AU96" s="152" t="s">
        <v>84</v>
      </c>
      <c r="AV96" s="12" t="s">
        <v>84</v>
      </c>
      <c r="AW96" s="12" t="s">
        <v>37</v>
      </c>
      <c r="AX96" s="12" t="s">
        <v>22</v>
      </c>
      <c r="AY96" s="152" t="s">
        <v>120</v>
      </c>
    </row>
    <row r="97" spans="2:65" s="1" customFormat="1" ht="33" customHeight="1">
      <c r="B97" s="126"/>
      <c r="C97" s="127" t="s">
        <v>148</v>
      </c>
      <c r="D97" s="127" t="s">
        <v>123</v>
      </c>
      <c r="E97" s="128" t="s">
        <v>485</v>
      </c>
      <c r="F97" s="129" t="s">
        <v>486</v>
      </c>
      <c r="G97" s="130" t="s">
        <v>217</v>
      </c>
      <c r="H97" s="131">
        <v>11</v>
      </c>
      <c r="I97" s="132"/>
      <c r="J97" s="133">
        <f>ROUND(I97*H97,2)</f>
        <v>0</v>
      </c>
      <c r="K97" s="129" t="s">
        <v>127</v>
      </c>
      <c r="L97" s="31"/>
      <c r="M97" s="134" t="s">
        <v>3</v>
      </c>
      <c r="N97" s="135" t="s">
        <v>46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148</v>
      </c>
      <c r="AT97" s="138" t="s">
        <v>123</v>
      </c>
      <c r="AU97" s="138" t="s">
        <v>84</v>
      </c>
      <c r="AY97" s="16" t="s">
        <v>120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22</v>
      </c>
      <c r="BK97" s="139">
        <f>ROUND(I97*H97,2)</f>
        <v>0</v>
      </c>
      <c r="BL97" s="16" t="s">
        <v>148</v>
      </c>
      <c r="BM97" s="138" t="s">
        <v>487</v>
      </c>
    </row>
    <row r="98" spans="2:65" s="1" customFormat="1" ht="18">
      <c r="B98" s="31"/>
      <c r="D98" s="140" t="s">
        <v>130</v>
      </c>
      <c r="F98" s="141" t="s">
        <v>488</v>
      </c>
      <c r="I98" s="142"/>
      <c r="L98" s="31"/>
      <c r="M98" s="143"/>
      <c r="T98" s="52"/>
      <c r="AT98" s="16" t="s">
        <v>130</v>
      </c>
      <c r="AU98" s="16" t="s">
        <v>84</v>
      </c>
    </row>
    <row r="99" spans="2:65" s="1" customFormat="1" ht="10">
      <c r="B99" s="31"/>
      <c r="D99" s="144" t="s">
        <v>131</v>
      </c>
      <c r="F99" s="145" t="s">
        <v>489</v>
      </c>
      <c r="I99" s="142"/>
      <c r="L99" s="31"/>
      <c r="M99" s="143"/>
      <c r="T99" s="52"/>
      <c r="AT99" s="16" t="s">
        <v>131</v>
      </c>
      <c r="AU99" s="16" t="s">
        <v>84</v>
      </c>
    </row>
    <row r="100" spans="2:65" s="12" customFormat="1" ht="10">
      <c r="B100" s="151"/>
      <c r="D100" s="140" t="s">
        <v>213</v>
      </c>
      <c r="E100" s="152" t="s">
        <v>3</v>
      </c>
      <c r="F100" s="153" t="s">
        <v>275</v>
      </c>
      <c r="H100" s="154">
        <v>11</v>
      </c>
      <c r="I100" s="155"/>
      <c r="L100" s="151"/>
      <c r="M100" s="156"/>
      <c r="T100" s="157"/>
      <c r="AT100" s="152" t="s">
        <v>213</v>
      </c>
      <c r="AU100" s="152" t="s">
        <v>84</v>
      </c>
      <c r="AV100" s="12" t="s">
        <v>84</v>
      </c>
      <c r="AW100" s="12" t="s">
        <v>37</v>
      </c>
      <c r="AX100" s="12" t="s">
        <v>22</v>
      </c>
      <c r="AY100" s="152" t="s">
        <v>120</v>
      </c>
    </row>
    <row r="101" spans="2:65" s="1" customFormat="1" ht="33" customHeight="1">
      <c r="B101" s="126"/>
      <c r="C101" s="127" t="s">
        <v>119</v>
      </c>
      <c r="D101" s="127" t="s">
        <v>123</v>
      </c>
      <c r="E101" s="128" t="s">
        <v>490</v>
      </c>
      <c r="F101" s="129" t="s">
        <v>491</v>
      </c>
      <c r="G101" s="130" t="s">
        <v>217</v>
      </c>
      <c r="H101" s="131">
        <v>11</v>
      </c>
      <c r="I101" s="132"/>
      <c r="J101" s="133">
        <f>ROUND(I101*H101,2)</f>
        <v>0</v>
      </c>
      <c r="K101" s="129" t="s">
        <v>127</v>
      </c>
      <c r="L101" s="31"/>
      <c r="M101" s="134" t="s">
        <v>3</v>
      </c>
      <c r="N101" s="135" t="s">
        <v>46</v>
      </c>
      <c r="P101" s="136">
        <f>O101*H101</f>
        <v>0</v>
      </c>
      <c r="Q101" s="136">
        <v>6.0000000000000002E-5</v>
      </c>
      <c r="R101" s="136">
        <f>Q101*H101</f>
        <v>6.6E-4</v>
      </c>
      <c r="S101" s="136">
        <v>0</v>
      </c>
      <c r="T101" s="137">
        <f>S101*H101</f>
        <v>0</v>
      </c>
      <c r="AR101" s="138" t="s">
        <v>148</v>
      </c>
      <c r="AT101" s="138" t="s">
        <v>123</v>
      </c>
      <c r="AU101" s="138" t="s">
        <v>84</v>
      </c>
      <c r="AY101" s="16" t="s">
        <v>120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22</v>
      </c>
      <c r="BK101" s="139">
        <f>ROUND(I101*H101,2)</f>
        <v>0</v>
      </c>
      <c r="BL101" s="16" t="s">
        <v>148</v>
      </c>
      <c r="BM101" s="138" t="s">
        <v>492</v>
      </c>
    </row>
    <row r="102" spans="2:65" s="1" customFormat="1" ht="18">
      <c r="B102" s="31"/>
      <c r="D102" s="140" t="s">
        <v>130</v>
      </c>
      <c r="F102" s="141" t="s">
        <v>493</v>
      </c>
      <c r="I102" s="142"/>
      <c r="L102" s="31"/>
      <c r="M102" s="143"/>
      <c r="T102" s="52"/>
      <c r="AT102" s="16" t="s">
        <v>130</v>
      </c>
      <c r="AU102" s="16" t="s">
        <v>84</v>
      </c>
    </row>
    <row r="103" spans="2:65" s="1" customFormat="1" ht="10">
      <c r="B103" s="31"/>
      <c r="D103" s="144" t="s">
        <v>131</v>
      </c>
      <c r="F103" s="145" t="s">
        <v>494</v>
      </c>
      <c r="I103" s="142"/>
      <c r="L103" s="31"/>
      <c r="M103" s="143"/>
      <c r="T103" s="52"/>
      <c r="AT103" s="16" t="s">
        <v>131</v>
      </c>
      <c r="AU103" s="16" t="s">
        <v>84</v>
      </c>
    </row>
    <row r="104" spans="2:65" s="12" customFormat="1" ht="10">
      <c r="B104" s="151"/>
      <c r="D104" s="140" t="s">
        <v>213</v>
      </c>
      <c r="E104" s="152" t="s">
        <v>3</v>
      </c>
      <c r="F104" s="153" t="s">
        <v>275</v>
      </c>
      <c r="H104" s="154">
        <v>11</v>
      </c>
      <c r="I104" s="155"/>
      <c r="L104" s="151"/>
      <c r="M104" s="156"/>
      <c r="T104" s="157"/>
      <c r="AT104" s="152" t="s">
        <v>213</v>
      </c>
      <c r="AU104" s="152" t="s">
        <v>84</v>
      </c>
      <c r="AV104" s="12" t="s">
        <v>84</v>
      </c>
      <c r="AW104" s="12" t="s">
        <v>37</v>
      </c>
      <c r="AX104" s="12" t="s">
        <v>22</v>
      </c>
      <c r="AY104" s="152" t="s">
        <v>120</v>
      </c>
    </row>
    <row r="105" spans="2:65" s="1" customFormat="1" ht="21.75" customHeight="1">
      <c r="B105" s="126"/>
      <c r="C105" s="171" t="s">
        <v>159</v>
      </c>
      <c r="D105" s="171" t="s">
        <v>254</v>
      </c>
      <c r="E105" s="172" t="s">
        <v>495</v>
      </c>
      <c r="F105" s="173" t="s">
        <v>496</v>
      </c>
      <c r="G105" s="174" t="s">
        <v>217</v>
      </c>
      <c r="H105" s="175">
        <v>33</v>
      </c>
      <c r="I105" s="176"/>
      <c r="J105" s="177">
        <f>ROUND(I105*H105,2)</f>
        <v>0</v>
      </c>
      <c r="K105" s="173" t="s">
        <v>127</v>
      </c>
      <c r="L105" s="178"/>
      <c r="M105" s="179" t="s">
        <v>3</v>
      </c>
      <c r="N105" s="180" t="s">
        <v>46</v>
      </c>
      <c r="P105" s="136">
        <f>O105*H105</f>
        <v>0</v>
      </c>
      <c r="Q105" s="136">
        <v>4.7200000000000002E-3</v>
      </c>
      <c r="R105" s="136">
        <f>Q105*H105</f>
        <v>0.15576000000000001</v>
      </c>
      <c r="S105" s="136">
        <v>0</v>
      </c>
      <c r="T105" s="137">
        <f>S105*H105</f>
        <v>0</v>
      </c>
      <c r="AR105" s="138" t="s">
        <v>172</v>
      </c>
      <c r="AT105" s="138" t="s">
        <v>254</v>
      </c>
      <c r="AU105" s="138" t="s">
        <v>84</v>
      </c>
      <c r="AY105" s="16" t="s">
        <v>120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6" t="s">
        <v>22</v>
      </c>
      <c r="BK105" s="139">
        <f>ROUND(I105*H105,2)</f>
        <v>0</v>
      </c>
      <c r="BL105" s="16" t="s">
        <v>148</v>
      </c>
      <c r="BM105" s="138" t="s">
        <v>497</v>
      </c>
    </row>
    <row r="106" spans="2:65" s="1" customFormat="1" ht="10">
      <c r="B106" s="31"/>
      <c r="D106" s="140" t="s">
        <v>130</v>
      </c>
      <c r="F106" s="141" t="s">
        <v>496</v>
      </c>
      <c r="I106" s="142"/>
      <c r="L106" s="31"/>
      <c r="M106" s="143"/>
      <c r="T106" s="52"/>
      <c r="AT106" s="16" t="s">
        <v>130</v>
      </c>
      <c r="AU106" s="16" t="s">
        <v>84</v>
      </c>
    </row>
    <row r="107" spans="2:65" s="12" customFormat="1" ht="10">
      <c r="B107" s="151"/>
      <c r="D107" s="140" t="s">
        <v>213</v>
      </c>
      <c r="E107" s="152" t="s">
        <v>3</v>
      </c>
      <c r="F107" s="153" t="s">
        <v>498</v>
      </c>
      <c r="H107" s="154">
        <v>33</v>
      </c>
      <c r="I107" s="155"/>
      <c r="L107" s="151"/>
      <c r="M107" s="156"/>
      <c r="T107" s="157"/>
      <c r="AT107" s="152" t="s">
        <v>213</v>
      </c>
      <c r="AU107" s="152" t="s">
        <v>84</v>
      </c>
      <c r="AV107" s="12" t="s">
        <v>84</v>
      </c>
      <c r="AW107" s="12" t="s">
        <v>37</v>
      </c>
      <c r="AX107" s="12" t="s">
        <v>22</v>
      </c>
      <c r="AY107" s="152" t="s">
        <v>120</v>
      </c>
    </row>
    <row r="108" spans="2:65" s="13" customFormat="1" ht="10">
      <c r="B108" s="158"/>
      <c r="D108" s="140" t="s">
        <v>213</v>
      </c>
      <c r="E108" s="159" t="s">
        <v>3</v>
      </c>
      <c r="F108" s="160" t="s">
        <v>499</v>
      </c>
      <c r="H108" s="159" t="s">
        <v>3</v>
      </c>
      <c r="I108" s="161"/>
      <c r="L108" s="158"/>
      <c r="M108" s="162"/>
      <c r="T108" s="163"/>
      <c r="AT108" s="159" t="s">
        <v>213</v>
      </c>
      <c r="AU108" s="159" t="s">
        <v>84</v>
      </c>
      <c r="AV108" s="13" t="s">
        <v>22</v>
      </c>
      <c r="AW108" s="13" t="s">
        <v>37</v>
      </c>
      <c r="AX108" s="13" t="s">
        <v>75</v>
      </c>
      <c r="AY108" s="159" t="s">
        <v>120</v>
      </c>
    </row>
    <row r="109" spans="2:65" s="1" customFormat="1" ht="16.5" customHeight="1">
      <c r="B109" s="126"/>
      <c r="C109" s="171" t="s">
        <v>165</v>
      </c>
      <c r="D109" s="171" t="s">
        <v>254</v>
      </c>
      <c r="E109" s="172" t="s">
        <v>500</v>
      </c>
      <c r="F109" s="173" t="s">
        <v>501</v>
      </c>
      <c r="G109" s="174" t="s">
        <v>217</v>
      </c>
      <c r="H109" s="175">
        <v>33</v>
      </c>
      <c r="I109" s="176"/>
      <c r="J109" s="177">
        <f>ROUND(I109*H109,2)</f>
        <v>0</v>
      </c>
      <c r="K109" s="173" t="s">
        <v>3</v>
      </c>
      <c r="L109" s="178"/>
      <c r="M109" s="179" t="s">
        <v>3</v>
      </c>
      <c r="N109" s="180" t="s">
        <v>46</v>
      </c>
      <c r="P109" s="136">
        <f>O109*H109</f>
        <v>0</v>
      </c>
      <c r="Q109" s="136">
        <v>3.5400000000000002E-3</v>
      </c>
      <c r="R109" s="136">
        <f>Q109*H109</f>
        <v>0.11682000000000001</v>
      </c>
      <c r="S109" s="136">
        <v>0</v>
      </c>
      <c r="T109" s="137">
        <f>S109*H109</f>
        <v>0</v>
      </c>
      <c r="AR109" s="138" t="s">
        <v>172</v>
      </c>
      <c r="AT109" s="138" t="s">
        <v>254</v>
      </c>
      <c r="AU109" s="138" t="s">
        <v>84</v>
      </c>
      <c r="AY109" s="16" t="s">
        <v>120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22</v>
      </c>
      <c r="BK109" s="139">
        <f>ROUND(I109*H109,2)</f>
        <v>0</v>
      </c>
      <c r="BL109" s="16" t="s">
        <v>148</v>
      </c>
      <c r="BM109" s="138" t="s">
        <v>502</v>
      </c>
    </row>
    <row r="110" spans="2:65" s="1" customFormat="1" ht="10">
      <c r="B110" s="31"/>
      <c r="D110" s="140" t="s">
        <v>130</v>
      </c>
      <c r="F110" s="141" t="s">
        <v>501</v>
      </c>
      <c r="I110" s="142"/>
      <c r="L110" s="31"/>
      <c r="M110" s="143"/>
      <c r="T110" s="52"/>
      <c r="AT110" s="16" t="s">
        <v>130</v>
      </c>
      <c r="AU110" s="16" t="s">
        <v>84</v>
      </c>
    </row>
    <row r="111" spans="2:65" s="12" customFormat="1" ht="10">
      <c r="B111" s="151"/>
      <c r="D111" s="140" t="s">
        <v>213</v>
      </c>
      <c r="E111" s="152" t="s">
        <v>3</v>
      </c>
      <c r="F111" s="153" t="s">
        <v>498</v>
      </c>
      <c r="H111" s="154">
        <v>33</v>
      </c>
      <c r="I111" s="155"/>
      <c r="L111" s="151"/>
      <c r="M111" s="156"/>
      <c r="T111" s="157"/>
      <c r="AT111" s="152" t="s">
        <v>213</v>
      </c>
      <c r="AU111" s="152" t="s">
        <v>84</v>
      </c>
      <c r="AV111" s="12" t="s">
        <v>84</v>
      </c>
      <c r="AW111" s="12" t="s">
        <v>37</v>
      </c>
      <c r="AX111" s="12" t="s">
        <v>22</v>
      </c>
      <c r="AY111" s="152" t="s">
        <v>120</v>
      </c>
    </row>
    <row r="112" spans="2:65" s="13" customFormat="1" ht="10">
      <c r="B112" s="158"/>
      <c r="D112" s="140" t="s">
        <v>213</v>
      </c>
      <c r="E112" s="159" t="s">
        <v>3</v>
      </c>
      <c r="F112" s="160" t="s">
        <v>499</v>
      </c>
      <c r="H112" s="159" t="s">
        <v>3</v>
      </c>
      <c r="I112" s="161"/>
      <c r="L112" s="158"/>
      <c r="M112" s="162"/>
      <c r="T112" s="163"/>
      <c r="AT112" s="159" t="s">
        <v>213</v>
      </c>
      <c r="AU112" s="159" t="s">
        <v>84</v>
      </c>
      <c r="AV112" s="13" t="s">
        <v>22</v>
      </c>
      <c r="AW112" s="13" t="s">
        <v>37</v>
      </c>
      <c r="AX112" s="13" t="s">
        <v>75</v>
      </c>
      <c r="AY112" s="159" t="s">
        <v>120</v>
      </c>
    </row>
    <row r="113" spans="2:65" s="1" customFormat="1" ht="16.5" customHeight="1">
      <c r="B113" s="126"/>
      <c r="C113" s="171" t="s">
        <v>172</v>
      </c>
      <c r="D113" s="171" t="s">
        <v>254</v>
      </c>
      <c r="E113" s="172" t="s">
        <v>503</v>
      </c>
      <c r="F113" s="173" t="s">
        <v>504</v>
      </c>
      <c r="G113" s="174" t="s">
        <v>217</v>
      </c>
      <c r="H113" s="175">
        <v>33</v>
      </c>
      <c r="I113" s="176"/>
      <c r="J113" s="177">
        <f>ROUND(I113*H113,2)</f>
        <v>0</v>
      </c>
      <c r="K113" s="173" t="s">
        <v>3</v>
      </c>
      <c r="L113" s="178"/>
      <c r="M113" s="179" t="s">
        <v>3</v>
      </c>
      <c r="N113" s="180" t="s">
        <v>46</v>
      </c>
      <c r="P113" s="136">
        <f>O113*H113</f>
        <v>0</v>
      </c>
      <c r="Q113" s="136">
        <v>3.5400000000000002E-3</v>
      </c>
      <c r="R113" s="136">
        <f>Q113*H113</f>
        <v>0.11682000000000001</v>
      </c>
      <c r="S113" s="136">
        <v>0</v>
      </c>
      <c r="T113" s="137">
        <f>S113*H113</f>
        <v>0</v>
      </c>
      <c r="AR113" s="138" t="s">
        <v>172</v>
      </c>
      <c r="AT113" s="138" t="s">
        <v>254</v>
      </c>
      <c r="AU113" s="138" t="s">
        <v>84</v>
      </c>
      <c r="AY113" s="16" t="s">
        <v>120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22</v>
      </c>
      <c r="BK113" s="139">
        <f>ROUND(I113*H113,2)</f>
        <v>0</v>
      </c>
      <c r="BL113" s="16" t="s">
        <v>148</v>
      </c>
      <c r="BM113" s="138" t="s">
        <v>505</v>
      </c>
    </row>
    <row r="114" spans="2:65" s="1" customFormat="1" ht="10">
      <c r="B114" s="31"/>
      <c r="D114" s="140" t="s">
        <v>130</v>
      </c>
      <c r="F114" s="141" t="s">
        <v>506</v>
      </c>
      <c r="I114" s="142"/>
      <c r="L114" s="31"/>
      <c r="M114" s="143"/>
      <c r="T114" s="52"/>
      <c r="AT114" s="16" t="s">
        <v>130</v>
      </c>
      <c r="AU114" s="16" t="s">
        <v>84</v>
      </c>
    </row>
    <row r="115" spans="2:65" s="12" customFormat="1" ht="10">
      <c r="B115" s="151"/>
      <c r="D115" s="140" t="s">
        <v>213</v>
      </c>
      <c r="E115" s="152" t="s">
        <v>3</v>
      </c>
      <c r="F115" s="153" t="s">
        <v>498</v>
      </c>
      <c r="H115" s="154">
        <v>33</v>
      </c>
      <c r="I115" s="155"/>
      <c r="L115" s="151"/>
      <c r="M115" s="156"/>
      <c r="T115" s="157"/>
      <c r="AT115" s="152" t="s">
        <v>213</v>
      </c>
      <c r="AU115" s="152" t="s">
        <v>84</v>
      </c>
      <c r="AV115" s="12" t="s">
        <v>84</v>
      </c>
      <c r="AW115" s="12" t="s">
        <v>37</v>
      </c>
      <c r="AX115" s="12" t="s">
        <v>22</v>
      </c>
      <c r="AY115" s="152" t="s">
        <v>120</v>
      </c>
    </row>
    <row r="116" spans="2:65" s="13" customFormat="1" ht="10">
      <c r="B116" s="158"/>
      <c r="D116" s="140" t="s">
        <v>213</v>
      </c>
      <c r="E116" s="159" t="s">
        <v>3</v>
      </c>
      <c r="F116" s="160" t="s">
        <v>499</v>
      </c>
      <c r="H116" s="159" t="s">
        <v>3</v>
      </c>
      <c r="I116" s="161"/>
      <c r="L116" s="158"/>
      <c r="M116" s="162"/>
      <c r="T116" s="163"/>
      <c r="AT116" s="159" t="s">
        <v>213</v>
      </c>
      <c r="AU116" s="159" t="s">
        <v>84</v>
      </c>
      <c r="AV116" s="13" t="s">
        <v>22</v>
      </c>
      <c r="AW116" s="13" t="s">
        <v>37</v>
      </c>
      <c r="AX116" s="13" t="s">
        <v>75</v>
      </c>
      <c r="AY116" s="159" t="s">
        <v>120</v>
      </c>
    </row>
    <row r="117" spans="2:65" s="1" customFormat="1" ht="24.15" customHeight="1">
      <c r="B117" s="126"/>
      <c r="C117" s="127" t="s">
        <v>178</v>
      </c>
      <c r="D117" s="127" t="s">
        <v>123</v>
      </c>
      <c r="E117" s="128" t="s">
        <v>507</v>
      </c>
      <c r="F117" s="129" t="s">
        <v>508</v>
      </c>
      <c r="G117" s="130" t="s">
        <v>217</v>
      </c>
      <c r="H117" s="131">
        <v>11</v>
      </c>
      <c r="I117" s="132"/>
      <c r="J117" s="133">
        <f>ROUND(I117*H117,2)</f>
        <v>0</v>
      </c>
      <c r="K117" s="129" t="s">
        <v>127</v>
      </c>
      <c r="L117" s="31"/>
      <c r="M117" s="134" t="s">
        <v>3</v>
      </c>
      <c r="N117" s="135" t="s">
        <v>46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148</v>
      </c>
      <c r="AT117" s="138" t="s">
        <v>123</v>
      </c>
      <c r="AU117" s="138" t="s">
        <v>84</v>
      </c>
      <c r="AY117" s="16" t="s">
        <v>120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6" t="s">
        <v>22</v>
      </c>
      <c r="BK117" s="139">
        <f>ROUND(I117*H117,2)</f>
        <v>0</v>
      </c>
      <c r="BL117" s="16" t="s">
        <v>148</v>
      </c>
      <c r="BM117" s="138" t="s">
        <v>509</v>
      </c>
    </row>
    <row r="118" spans="2:65" s="1" customFormat="1" ht="10">
      <c r="B118" s="31"/>
      <c r="D118" s="140" t="s">
        <v>130</v>
      </c>
      <c r="F118" s="141" t="s">
        <v>510</v>
      </c>
      <c r="I118" s="142"/>
      <c r="L118" s="31"/>
      <c r="M118" s="143"/>
      <c r="T118" s="52"/>
      <c r="AT118" s="16" t="s">
        <v>130</v>
      </c>
      <c r="AU118" s="16" t="s">
        <v>84</v>
      </c>
    </row>
    <row r="119" spans="2:65" s="1" customFormat="1" ht="10">
      <c r="B119" s="31"/>
      <c r="D119" s="144" t="s">
        <v>131</v>
      </c>
      <c r="F119" s="145" t="s">
        <v>511</v>
      </c>
      <c r="I119" s="142"/>
      <c r="L119" s="31"/>
      <c r="M119" s="143"/>
      <c r="T119" s="52"/>
      <c r="AT119" s="16" t="s">
        <v>131</v>
      </c>
      <c r="AU119" s="16" t="s">
        <v>84</v>
      </c>
    </row>
    <row r="120" spans="2:65" s="12" customFormat="1" ht="10">
      <c r="B120" s="151"/>
      <c r="D120" s="140" t="s">
        <v>213</v>
      </c>
      <c r="E120" s="152" t="s">
        <v>3</v>
      </c>
      <c r="F120" s="153" t="s">
        <v>275</v>
      </c>
      <c r="H120" s="154">
        <v>11</v>
      </c>
      <c r="I120" s="155"/>
      <c r="L120" s="151"/>
      <c r="M120" s="156"/>
      <c r="T120" s="157"/>
      <c r="AT120" s="152" t="s">
        <v>213</v>
      </c>
      <c r="AU120" s="152" t="s">
        <v>84</v>
      </c>
      <c r="AV120" s="12" t="s">
        <v>84</v>
      </c>
      <c r="AW120" s="12" t="s">
        <v>37</v>
      </c>
      <c r="AX120" s="12" t="s">
        <v>22</v>
      </c>
      <c r="AY120" s="152" t="s">
        <v>120</v>
      </c>
    </row>
    <row r="121" spans="2:65" s="1" customFormat="1" ht="24.15" customHeight="1">
      <c r="B121" s="126"/>
      <c r="C121" s="127" t="s">
        <v>27</v>
      </c>
      <c r="D121" s="127" t="s">
        <v>123</v>
      </c>
      <c r="E121" s="128" t="s">
        <v>512</v>
      </c>
      <c r="F121" s="129" t="s">
        <v>513</v>
      </c>
      <c r="G121" s="130" t="s">
        <v>217</v>
      </c>
      <c r="H121" s="131">
        <v>11</v>
      </c>
      <c r="I121" s="132"/>
      <c r="J121" s="133">
        <f>ROUND(I121*H121,2)</f>
        <v>0</v>
      </c>
      <c r="K121" s="129" t="s">
        <v>127</v>
      </c>
      <c r="L121" s="31"/>
      <c r="M121" s="134" t="s">
        <v>3</v>
      </c>
      <c r="N121" s="135" t="s">
        <v>46</v>
      </c>
      <c r="P121" s="136">
        <f>O121*H121</f>
        <v>0</v>
      </c>
      <c r="Q121" s="136">
        <v>2.0799999999999998E-3</v>
      </c>
      <c r="R121" s="136">
        <f>Q121*H121</f>
        <v>2.2879999999999998E-2</v>
      </c>
      <c r="S121" s="136">
        <v>0</v>
      </c>
      <c r="T121" s="137">
        <f>S121*H121</f>
        <v>0</v>
      </c>
      <c r="AR121" s="138" t="s">
        <v>148</v>
      </c>
      <c r="AT121" s="138" t="s">
        <v>123</v>
      </c>
      <c r="AU121" s="138" t="s">
        <v>84</v>
      </c>
      <c r="AY121" s="16" t="s">
        <v>120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6" t="s">
        <v>22</v>
      </c>
      <c r="BK121" s="139">
        <f>ROUND(I121*H121,2)</f>
        <v>0</v>
      </c>
      <c r="BL121" s="16" t="s">
        <v>148</v>
      </c>
      <c r="BM121" s="138" t="s">
        <v>514</v>
      </c>
    </row>
    <row r="122" spans="2:65" s="1" customFormat="1" ht="18">
      <c r="B122" s="31"/>
      <c r="D122" s="140" t="s">
        <v>130</v>
      </c>
      <c r="F122" s="141" t="s">
        <v>515</v>
      </c>
      <c r="I122" s="142"/>
      <c r="L122" s="31"/>
      <c r="M122" s="143"/>
      <c r="T122" s="52"/>
      <c r="AT122" s="16" t="s">
        <v>130</v>
      </c>
      <c r="AU122" s="16" t="s">
        <v>84</v>
      </c>
    </row>
    <row r="123" spans="2:65" s="1" customFormat="1" ht="10">
      <c r="B123" s="31"/>
      <c r="D123" s="144" t="s">
        <v>131</v>
      </c>
      <c r="F123" s="145" t="s">
        <v>516</v>
      </c>
      <c r="I123" s="142"/>
      <c r="L123" s="31"/>
      <c r="M123" s="143"/>
      <c r="T123" s="52"/>
      <c r="AT123" s="16" t="s">
        <v>131</v>
      </c>
      <c r="AU123" s="16" t="s">
        <v>84</v>
      </c>
    </row>
    <row r="124" spans="2:65" s="12" customFormat="1" ht="10">
      <c r="B124" s="151"/>
      <c r="D124" s="140" t="s">
        <v>213</v>
      </c>
      <c r="E124" s="152" t="s">
        <v>3</v>
      </c>
      <c r="F124" s="153" t="s">
        <v>275</v>
      </c>
      <c r="H124" s="154">
        <v>11</v>
      </c>
      <c r="I124" s="155"/>
      <c r="L124" s="151"/>
      <c r="M124" s="156"/>
      <c r="T124" s="157"/>
      <c r="AT124" s="152" t="s">
        <v>213</v>
      </c>
      <c r="AU124" s="152" t="s">
        <v>84</v>
      </c>
      <c r="AV124" s="12" t="s">
        <v>84</v>
      </c>
      <c r="AW124" s="12" t="s">
        <v>37</v>
      </c>
      <c r="AX124" s="12" t="s">
        <v>22</v>
      </c>
      <c r="AY124" s="152" t="s">
        <v>120</v>
      </c>
    </row>
    <row r="125" spans="2:65" s="1" customFormat="1" ht="24.15" customHeight="1">
      <c r="B125" s="126"/>
      <c r="C125" s="127" t="s">
        <v>275</v>
      </c>
      <c r="D125" s="127" t="s">
        <v>123</v>
      </c>
      <c r="E125" s="128" t="s">
        <v>517</v>
      </c>
      <c r="F125" s="129" t="s">
        <v>518</v>
      </c>
      <c r="G125" s="130" t="s">
        <v>191</v>
      </c>
      <c r="H125" s="131">
        <v>11</v>
      </c>
      <c r="I125" s="132"/>
      <c r="J125" s="133">
        <f>ROUND(I125*H125,2)</f>
        <v>0</v>
      </c>
      <c r="K125" s="129" t="s">
        <v>127</v>
      </c>
      <c r="L125" s="31"/>
      <c r="M125" s="134" t="s">
        <v>3</v>
      </c>
      <c r="N125" s="135" t="s">
        <v>46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148</v>
      </c>
      <c r="AT125" s="138" t="s">
        <v>123</v>
      </c>
      <c r="AU125" s="138" t="s">
        <v>84</v>
      </c>
      <c r="AY125" s="16" t="s">
        <v>120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22</v>
      </c>
      <c r="BK125" s="139">
        <f>ROUND(I125*H125,2)</f>
        <v>0</v>
      </c>
      <c r="BL125" s="16" t="s">
        <v>148</v>
      </c>
      <c r="BM125" s="138" t="s">
        <v>519</v>
      </c>
    </row>
    <row r="126" spans="2:65" s="1" customFormat="1" ht="18">
      <c r="B126" s="31"/>
      <c r="D126" s="140" t="s">
        <v>130</v>
      </c>
      <c r="F126" s="141" t="s">
        <v>520</v>
      </c>
      <c r="I126" s="142"/>
      <c r="L126" s="31"/>
      <c r="M126" s="143"/>
      <c r="T126" s="52"/>
      <c r="AT126" s="16" t="s">
        <v>130</v>
      </c>
      <c r="AU126" s="16" t="s">
        <v>84</v>
      </c>
    </row>
    <row r="127" spans="2:65" s="1" customFormat="1" ht="10">
      <c r="B127" s="31"/>
      <c r="D127" s="144" t="s">
        <v>131</v>
      </c>
      <c r="F127" s="145" t="s">
        <v>521</v>
      </c>
      <c r="I127" s="142"/>
      <c r="L127" s="31"/>
      <c r="M127" s="143"/>
      <c r="T127" s="52"/>
      <c r="AT127" s="16" t="s">
        <v>131</v>
      </c>
      <c r="AU127" s="16" t="s">
        <v>84</v>
      </c>
    </row>
    <row r="128" spans="2:65" s="12" customFormat="1" ht="10">
      <c r="B128" s="151"/>
      <c r="D128" s="140" t="s">
        <v>213</v>
      </c>
      <c r="E128" s="152" t="s">
        <v>3</v>
      </c>
      <c r="F128" s="153" t="s">
        <v>522</v>
      </c>
      <c r="H128" s="154">
        <v>11</v>
      </c>
      <c r="I128" s="155"/>
      <c r="L128" s="151"/>
      <c r="M128" s="156"/>
      <c r="T128" s="157"/>
      <c r="AT128" s="152" t="s">
        <v>213</v>
      </c>
      <c r="AU128" s="152" t="s">
        <v>84</v>
      </c>
      <c r="AV128" s="12" t="s">
        <v>84</v>
      </c>
      <c r="AW128" s="12" t="s">
        <v>37</v>
      </c>
      <c r="AX128" s="12" t="s">
        <v>22</v>
      </c>
      <c r="AY128" s="152" t="s">
        <v>120</v>
      </c>
    </row>
    <row r="129" spans="2:65" s="1" customFormat="1" ht="16.5" customHeight="1">
      <c r="B129" s="126"/>
      <c r="C129" s="171" t="s">
        <v>9</v>
      </c>
      <c r="D129" s="171" t="s">
        <v>254</v>
      </c>
      <c r="E129" s="172" t="s">
        <v>523</v>
      </c>
      <c r="F129" s="173" t="s">
        <v>524</v>
      </c>
      <c r="G129" s="174" t="s">
        <v>195</v>
      </c>
      <c r="H129" s="175">
        <v>1.65</v>
      </c>
      <c r="I129" s="176"/>
      <c r="J129" s="177">
        <f>ROUND(I129*H129,2)</f>
        <v>0</v>
      </c>
      <c r="K129" s="173" t="s">
        <v>127</v>
      </c>
      <c r="L129" s="178"/>
      <c r="M129" s="179" t="s">
        <v>3</v>
      </c>
      <c r="N129" s="180" t="s">
        <v>46</v>
      </c>
      <c r="P129" s="136">
        <f>O129*H129</f>
        <v>0</v>
      </c>
      <c r="Q129" s="136">
        <v>0.2</v>
      </c>
      <c r="R129" s="136">
        <f>Q129*H129</f>
        <v>0.33</v>
      </c>
      <c r="S129" s="136">
        <v>0</v>
      </c>
      <c r="T129" s="137">
        <f>S129*H129</f>
        <v>0</v>
      </c>
      <c r="AR129" s="138" t="s">
        <v>172</v>
      </c>
      <c r="AT129" s="138" t="s">
        <v>254</v>
      </c>
      <c r="AU129" s="138" t="s">
        <v>84</v>
      </c>
      <c r="AY129" s="16" t="s">
        <v>120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22</v>
      </c>
      <c r="BK129" s="139">
        <f>ROUND(I129*H129,2)</f>
        <v>0</v>
      </c>
      <c r="BL129" s="16" t="s">
        <v>148</v>
      </c>
      <c r="BM129" s="138" t="s">
        <v>525</v>
      </c>
    </row>
    <row r="130" spans="2:65" s="1" customFormat="1" ht="10">
      <c r="B130" s="31"/>
      <c r="D130" s="140" t="s">
        <v>130</v>
      </c>
      <c r="F130" s="141" t="s">
        <v>524</v>
      </c>
      <c r="I130" s="142"/>
      <c r="L130" s="31"/>
      <c r="M130" s="143"/>
      <c r="T130" s="52"/>
      <c r="AT130" s="16" t="s">
        <v>130</v>
      </c>
      <c r="AU130" s="16" t="s">
        <v>84</v>
      </c>
    </row>
    <row r="131" spans="2:65" s="12" customFormat="1" ht="10">
      <c r="B131" s="151"/>
      <c r="D131" s="140" t="s">
        <v>213</v>
      </c>
      <c r="E131" s="152" t="s">
        <v>3</v>
      </c>
      <c r="F131" s="153" t="s">
        <v>526</v>
      </c>
      <c r="H131" s="154">
        <v>1.65</v>
      </c>
      <c r="I131" s="155"/>
      <c r="L131" s="151"/>
      <c r="M131" s="156"/>
      <c r="T131" s="157"/>
      <c r="AT131" s="152" t="s">
        <v>213</v>
      </c>
      <c r="AU131" s="152" t="s">
        <v>84</v>
      </c>
      <c r="AV131" s="12" t="s">
        <v>84</v>
      </c>
      <c r="AW131" s="12" t="s">
        <v>37</v>
      </c>
      <c r="AX131" s="12" t="s">
        <v>22</v>
      </c>
      <c r="AY131" s="152" t="s">
        <v>120</v>
      </c>
    </row>
    <row r="132" spans="2:65" s="13" customFormat="1" ht="10">
      <c r="B132" s="158"/>
      <c r="D132" s="140" t="s">
        <v>213</v>
      </c>
      <c r="E132" s="159" t="s">
        <v>3</v>
      </c>
      <c r="F132" s="160" t="s">
        <v>527</v>
      </c>
      <c r="H132" s="159" t="s">
        <v>3</v>
      </c>
      <c r="I132" s="161"/>
      <c r="L132" s="158"/>
      <c r="M132" s="162"/>
      <c r="T132" s="163"/>
      <c r="AT132" s="159" t="s">
        <v>213</v>
      </c>
      <c r="AU132" s="159" t="s">
        <v>84</v>
      </c>
      <c r="AV132" s="13" t="s">
        <v>22</v>
      </c>
      <c r="AW132" s="13" t="s">
        <v>37</v>
      </c>
      <c r="AX132" s="13" t="s">
        <v>75</v>
      </c>
      <c r="AY132" s="159" t="s">
        <v>120</v>
      </c>
    </row>
    <row r="133" spans="2:65" s="1" customFormat="1" ht="16.5" customHeight="1">
      <c r="B133" s="126"/>
      <c r="C133" s="127" t="s">
        <v>286</v>
      </c>
      <c r="D133" s="127" t="s">
        <v>123</v>
      </c>
      <c r="E133" s="128" t="s">
        <v>528</v>
      </c>
      <c r="F133" s="129" t="s">
        <v>529</v>
      </c>
      <c r="G133" s="130" t="s">
        <v>195</v>
      </c>
      <c r="H133" s="131">
        <v>0.44</v>
      </c>
      <c r="I133" s="132"/>
      <c r="J133" s="133">
        <f>ROUND(I133*H133,2)</f>
        <v>0</v>
      </c>
      <c r="K133" s="129" t="s">
        <v>127</v>
      </c>
      <c r="L133" s="31"/>
      <c r="M133" s="134" t="s">
        <v>3</v>
      </c>
      <c r="N133" s="135" t="s">
        <v>46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148</v>
      </c>
      <c r="AT133" s="138" t="s">
        <v>123</v>
      </c>
      <c r="AU133" s="138" t="s">
        <v>84</v>
      </c>
      <c r="AY133" s="16" t="s">
        <v>120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22</v>
      </c>
      <c r="BK133" s="139">
        <f>ROUND(I133*H133,2)</f>
        <v>0</v>
      </c>
      <c r="BL133" s="16" t="s">
        <v>148</v>
      </c>
      <c r="BM133" s="138" t="s">
        <v>530</v>
      </c>
    </row>
    <row r="134" spans="2:65" s="1" customFormat="1" ht="10">
      <c r="B134" s="31"/>
      <c r="D134" s="140" t="s">
        <v>130</v>
      </c>
      <c r="F134" s="141" t="s">
        <v>531</v>
      </c>
      <c r="I134" s="142"/>
      <c r="L134" s="31"/>
      <c r="M134" s="143"/>
      <c r="T134" s="52"/>
      <c r="AT134" s="16" t="s">
        <v>130</v>
      </c>
      <c r="AU134" s="16" t="s">
        <v>84</v>
      </c>
    </row>
    <row r="135" spans="2:65" s="1" customFormat="1" ht="10">
      <c r="B135" s="31"/>
      <c r="D135" s="144" t="s">
        <v>131</v>
      </c>
      <c r="F135" s="145" t="s">
        <v>532</v>
      </c>
      <c r="I135" s="142"/>
      <c r="L135" s="31"/>
      <c r="M135" s="143"/>
      <c r="T135" s="52"/>
      <c r="AT135" s="16" t="s">
        <v>131</v>
      </c>
      <c r="AU135" s="16" t="s">
        <v>84</v>
      </c>
    </row>
    <row r="136" spans="2:65" s="12" customFormat="1" ht="10">
      <c r="B136" s="151"/>
      <c r="D136" s="140" t="s">
        <v>213</v>
      </c>
      <c r="E136" s="152" t="s">
        <v>3</v>
      </c>
      <c r="F136" s="153" t="s">
        <v>533</v>
      </c>
      <c r="H136" s="154">
        <v>0.44</v>
      </c>
      <c r="I136" s="155"/>
      <c r="L136" s="151"/>
      <c r="M136" s="156"/>
      <c r="T136" s="157"/>
      <c r="AT136" s="152" t="s">
        <v>213</v>
      </c>
      <c r="AU136" s="152" t="s">
        <v>84</v>
      </c>
      <c r="AV136" s="12" t="s">
        <v>84</v>
      </c>
      <c r="AW136" s="12" t="s">
        <v>37</v>
      </c>
      <c r="AX136" s="12" t="s">
        <v>22</v>
      </c>
      <c r="AY136" s="152" t="s">
        <v>120</v>
      </c>
    </row>
    <row r="137" spans="2:65" s="13" customFormat="1" ht="10">
      <c r="B137" s="158"/>
      <c r="D137" s="140" t="s">
        <v>213</v>
      </c>
      <c r="E137" s="159" t="s">
        <v>3</v>
      </c>
      <c r="F137" s="160" t="s">
        <v>534</v>
      </c>
      <c r="H137" s="159" t="s">
        <v>3</v>
      </c>
      <c r="I137" s="161"/>
      <c r="L137" s="158"/>
      <c r="M137" s="162"/>
      <c r="T137" s="163"/>
      <c r="AT137" s="159" t="s">
        <v>213</v>
      </c>
      <c r="AU137" s="159" t="s">
        <v>84</v>
      </c>
      <c r="AV137" s="13" t="s">
        <v>22</v>
      </c>
      <c r="AW137" s="13" t="s">
        <v>37</v>
      </c>
      <c r="AX137" s="13" t="s">
        <v>75</v>
      </c>
      <c r="AY137" s="159" t="s">
        <v>120</v>
      </c>
    </row>
    <row r="138" spans="2:65" s="1" customFormat="1" ht="21.75" customHeight="1">
      <c r="B138" s="126"/>
      <c r="C138" s="127" t="s">
        <v>294</v>
      </c>
      <c r="D138" s="127" t="s">
        <v>123</v>
      </c>
      <c r="E138" s="128" t="s">
        <v>535</v>
      </c>
      <c r="F138" s="129" t="s">
        <v>536</v>
      </c>
      <c r="G138" s="130" t="s">
        <v>195</v>
      </c>
      <c r="H138" s="131">
        <v>0.44</v>
      </c>
      <c r="I138" s="132"/>
      <c r="J138" s="133">
        <f>ROUND(I138*H138,2)</f>
        <v>0</v>
      </c>
      <c r="K138" s="129" t="s">
        <v>127</v>
      </c>
      <c r="L138" s="31"/>
      <c r="M138" s="134" t="s">
        <v>3</v>
      </c>
      <c r="N138" s="135" t="s">
        <v>46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148</v>
      </c>
      <c r="AT138" s="138" t="s">
        <v>123</v>
      </c>
      <c r="AU138" s="138" t="s">
        <v>84</v>
      </c>
      <c r="AY138" s="16" t="s">
        <v>120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22</v>
      </c>
      <c r="BK138" s="139">
        <f>ROUND(I138*H138,2)</f>
        <v>0</v>
      </c>
      <c r="BL138" s="16" t="s">
        <v>148</v>
      </c>
      <c r="BM138" s="138" t="s">
        <v>537</v>
      </c>
    </row>
    <row r="139" spans="2:65" s="1" customFormat="1" ht="10">
      <c r="B139" s="31"/>
      <c r="D139" s="140" t="s">
        <v>130</v>
      </c>
      <c r="F139" s="141" t="s">
        <v>538</v>
      </c>
      <c r="I139" s="142"/>
      <c r="L139" s="31"/>
      <c r="M139" s="143"/>
      <c r="T139" s="52"/>
      <c r="AT139" s="16" t="s">
        <v>130</v>
      </c>
      <c r="AU139" s="16" t="s">
        <v>84</v>
      </c>
    </row>
    <row r="140" spans="2:65" s="1" customFormat="1" ht="10">
      <c r="B140" s="31"/>
      <c r="D140" s="144" t="s">
        <v>131</v>
      </c>
      <c r="F140" s="145" t="s">
        <v>539</v>
      </c>
      <c r="I140" s="142"/>
      <c r="L140" s="31"/>
      <c r="M140" s="143"/>
      <c r="T140" s="52"/>
      <c r="AT140" s="16" t="s">
        <v>131</v>
      </c>
      <c r="AU140" s="16" t="s">
        <v>84</v>
      </c>
    </row>
    <row r="141" spans="2:65" s="12" customFormat="1" ht="10">
      <c r="B141" s="151"/>
      <c r="D141" s="140" t="s">
        <v>213</v>
      </c>
      <c r="E141" s="152" t="s">
        <v>3</v>
      </c>
      <c r="F141" s="153" t="s">
        <v>540</v>
      </c>
      <c r="H141" s="154">
        <v>0.44</v>
      </c>
      <c r="I141" s="155"/>
      <c r="L141" s="151"/>
      <c r="M141" s="156"/>
      <c r="T141" s="157"/>
      <c r="AT141" s="152" t="s">
        <v>213</v>
      </c>
      <c r="AU141" s="152" t="s">
        <v>84</v>
      </c>
      <c r="AV141" s="12" t="s">
        <v>84</v>
      </c>
      <c r="AW141" s="12" t="s">
        <v>37</v>
      </c>
      <c r="AX141" s="12" t="s">
        <v>22</v>
      </c>
      <c r="AY141" s="152" t="s">
        <v>120</v>
      </c>
    </row>
    <row r="142" spans="2:65" s="1" customFormat="1" ht="24.15" customHeight="1">
      <c r="B142" s="126"/>
      <c r="C142" s="127" t="s">
        <v>302</v>
      </c>
      <c r="D142" s="127" t="s">
        <v>123</v>
      </c>
      <c r="E142" s="128" t="s">
        <v>541</v>
      </c>
      <c r="F142" s="129" t="s">
        <v>542</v>
      </c>
      <c r="G142" s="130" t="s">
        <v>195</v>
      </c>
      <c r="H142" s="131">
        <v>3.96</v>
      </c>
      <c r="I142" s="132"/>
      <c r="J142" s="133">
        <f>ROUND(I142*H142,2)</f>
        <v>0</v>
      </c>
      <c r="K142" s="129" t="s">
        <v>127</v>
      </c>
      <c r="L142" s="31"/>
      <c r="M142" s="134" t="s">
        <v>3</v>
      </c>
      <c r="N142" s="135" t="s">
        <v>46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148</v>
      </c>
      <c r="AT142" s="138" t="s">
        <v>123</v>
      </c>
      <c r="AU142" s="138" t="s">
        <v>84</v>
      </c>
      <c r="AY142" s="16" t="s">
        <v>120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22</v>
      </c>
      <c r="BK142" s="139">
        <f>ROUND(I142*H142,2)</f>
        <v>0</v>
      </c>
      <c r="BL142" s="16" t="s">
        <v>148</v>
      </c>
      <c r="BM142" s="138" t="s">
        <v>543</v>
      </c>
    </row>
    <row r="143" spans="2:65" s="1" customFormat="1" ht="18">
      <c r="B143" s="31"/>
      <c r="D143" s="140" t="s">
        <v>130</v>
      </c>
      <c r="F143" s="141" t="s">
        <v>544</v>
      </c>
      <c r="I143" s="142"/>
      <c r="L143" s="31"/>
      <c r="M143" s="143"/>
      <c r="T143" s="52"/>
      <c r="AT143" s="16" t="s">
        <v>130</v>
      </c>
      <c r="AU143" s="16" t="s">
        <v>84</v>
      </c>
    </row>
    <row r="144" spans="2:65" s="1" customFormat="1" ht="10">
      <c r="B144" s="31"/>
      <c r="D144" s="144" t="s">
        <v>131</v>
      </c>
      <c r="F144" s="145" t="s">
        <v>545</v>
      </c>
      <c r="I144" s="142"/>
      <c r="L144" s="31"/>
      <c r="M144" s="143"/>
      <c r="T144" s="52"/>
      <c r="AT144" s="16" t="s">
        <v>131</v>
      </c>
      <c r="AU144" s="16" t="s">
        <v>84</v>
      </c>
    </row>
    <row r="145" spans="2:65" s="12" customFormat="1" ht="10">
      <c r="B145" s="151"/>
      <c r="D145" s="140" t="s">
        <v>213</v>
      </c>
      <c r="E145" s="152" t="s">
        <v>3</v>
      </c>
      <c r="F145" s="153" t="s">
        <v>546</v>
      </c>
      <c r="H145" s="154">
        <v>3.96</v>
      </c>
      <c r="I145" s="155"/>
      <c r="L145" s="151"/>
      <c r="M145" s="156"/>
      <c r="T145" s="157"/>
      <c r="AT145" s="152" t="s">
        <v>213</v>
      </c>
      <c r="AU145" s="152" t="s">
        <v>84</v>
      </c>
      <c r="AV145" s="12" t="s">
        <v>84</v>
      </c>
      <c r="AW145" s="12" t="s">
        <v>37</v>
      </c>
      <c r="AX145" s="12" t="s">
        <v>22</v>
      </c>
      <c r="AY145" s="152" t="s">
        <v>120</v>
      </c>
    </row>
    <row r="146" spans="2:65" s="13" customFormat="1" ht="10">
      <c r="B146" s="158"/>
      <c r="D146" s="140" t="s">
        <v>213</v>
      </c>
      <c r="E146" s="159" t="s">
        <v>3</v>
      </c>
      <c r="F146" s="160" t="s">
        <v>547</v>
      </c>
      <c r="H146" s="159" t="s">
        <v>3</v>
      </c>
      <c r="I146" s="161"/>
      <c r="L146" s="158"/>
      <c r="M146" s="162"/>
      <c r="T146" s="163"/>
      <c r="AT146" s="159" t="s">
        <v>213</v>
      </c>
      <c r="AU146" s="159" t="s">
        <v>84</v>
      </c>
      <c r="AV146" s="13" t="s">
        <v>22</v>
      </c>
      <c r="AW146" s="13" t="s">
        <v>37</v>
      </c>
      <c r="AX146" s="13" t="s">
        <v>75</v>
      </c>
      <c r="AY146" s="159" t="s">
        <v>120</v>
      </c>
    </row>
    <row r="147" spans="2:65" s="1" customFormat="1" ht="16.5" customHeight="1">
      <c r="B147" s="126"/>
      <c r="C147" s="127" t="s">
        <v>308</v>
      </c>
      <c r="D147" s="127" t="s">
        <v>123</v>
      </c>
      <c r="E147" s="128" t="s">
        <v>548</v>
      </c>
      <c r="F147" s="129" t="s">
        <v>549</v>
      </c>
      <c r="G147" s="130" t="s">
        <v>217</v>
      </c>
      <c r="H147" s="131">
        <v>7</v>
      </c>
      <c r="I147" s="132"/>
      <c r="J147" s="133">
        <f>ROUND(I147*H147,2)</f>
        <v>0</v>
      </c>
      <c r="K147" s="129" t="s">
        <v>3</v>
      </c>
      <c r="L147" s="31"/>
      <c r="M147" s="134" t="s">
        <v>3</v>
      </c>
      <c r="N147" s="135" t="s">
        <v>46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148</v>
      </c>
      <c r="AT147" s="138" t="s">
        <v>123</v>
      </c>
      <c r="AU147" s="138" t="s">
        <v>84</v>
      </c>
      <c r="AY147" s="16" t="s">
        <v>120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22</v>
      </c>
      <c r="BK147" s="139">
        <f>ROUND(I147*H147,2)</f>
        <v>0</v>
      </c>
      <c r="BL147" s="16" t="s">
        <v>148</v>
      </c>
      <c r="BM147" s="138" t="s">
        <v>550</v>
      </c>
    </row>
    <row r="148" spans="2:65" s="1" customFormat="1" ht="10">
      <c r="B148" s="31"/>
      <c r="D148" s="140" t="s">
        <v>130</v>
      </c>
      <c r="F148" s="141" t="s">
        <v>549</v>
      </c>
      <c r="I148" s="142"/>
      <c r="L148" s="31"/>
      <c r="M148" s="143"/>
      <c r="T148" s="52"/>
      <c r="AT148" s="16" t="s">
        <v>130</v>
      </c>
      <c r="AU148" s="16" t="s">
        <v>84</v>
      </c>
    </row>
    <row r="149" spans="2:65" s="12" customFormat="1" ht="10">
      <c r="B149" s="151"/>
      <c r="D149" s="140" t="s">
        <v>213</v>
      </c>
      <c r="E149" s="152" t="s">
        <v>3</v>
      </c>
      <c r="F149" s="153" t="s">
        <v>165</v>
      </c>
      <c r="H149" s="154">
        <v>7</v>
      </c>
      <c r="I149" s="155"/>
      <c r="L149" s="151"/>
      <c r="M149" s="156"/>
      <c r="T149" s="157"/>
      <c r="AT149" s="152" t="s">
        <v>213</v>
      </c>
      <c r="AU149" s="152" t="s">
        <v>84</v>
      </c>
      <c r="AV149" s="12" t="s">
        <v>84</v>
      </c>
      <c r="AW149" s="12" t="s">
        <v>37</v>
      </c>
      <c r="AX149" s="12" t="s">
        <v>22</v>
      </c>
      <c r="AY149" s="152" t="s">
        <v>120</v>
      </c>
    </row>
    <row r="150" spans="2:65" s="1" customFormat="1" ht="16.5" customHeight="1">
      <c r="B150" s="126"/>
      <c r="C150" s="127" t="s">
        <v>314</v>
      </c>
      <c r="D150" s="127" t="s">
        <v>123</v>
      </c>
      <c r="E150" s="128" t="s">
        <v>551</v>
      </c>
      <c r="F150" s="129" t="s">
        <v>552</v>
      </c>
      <c r="G150" s="130" t="s">
        <v>217</v>
      </c>
      <c r="H150" s="131">
        <v>4</v>
      </c>
      <c r="I150" s="132"/>
      <c r="J150" s="133">
        <f>ROUND(I150*H150,2)</f>
        <v>0</v>
      </c>
      <c r="K150" s="129" t="s">
        <v>3</v>
      </c>
      <c r="L150" s="31"/>
      <c r="M150" s="134" t="s">
        <v>3</v>
      </c>
      <c r="N150" s="135" t="s">
        <v>46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148</v>
      </c>
      <c r="AT150" s="138" t="s">
        <v>123</v>
      </c>
      <c r="AU150" s="138" t="s">
        <v>84</v>
      </c>
      <c r="AY150" s="16" t="s">
        <v>120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22</v>
      </c>
      <c r="BK150" s="139">
        <f>ROUND(I150*H150,2)</f>
        <v>0</v>
      </c>
      <c r="BL150" s="16" t="s">
        <v>148</v>
      </c>
      <c r="BM150" s="138" t="s">
        <v>553</v>
      </c>
    </row>
    <row r="151" spans="2:65" s="1" customFormat="1" ht="10">
      <c r="B151" s="31"/>
      <c r="D151" s="140" t="s">
        <v>130</v>
      </c>
      <c r="F151" s="141" t="s">
        <v>552</v>
      </c>
      <c r="I151" s="142"/>
      <c r="L151" s="31"/>
      <c r="M151" s="143"/>
      <c r="T151" s="52"/>
      <c r="AT151" s="16" t="s">
        <v>130</v>
      </c>
      <c r="AU151" s="16" t="s">
        <v>84</v>
      </c>
    </row>
    <row r="152" spans="2:65" s="12" customFormat="1" ht="10">
      <c r="B152" s="151"/>
      <c r="D152" s="140" t="s">
        <v>213</v>
      </c>
      <c r="E152" s="152" t="s">
        <v>3</v>
      </c>
      <c r="F152" s="153" t="s">
        <v>148</v>
      </c>
      <c r="H152" s="154">
        <v>4</v>
      </c>
      <c r="I152" s="155"/>
      <c r="L152" s="151"/>
      <c r="M152" s="156"/>
      <c r="T152" s="157"/>
      <c r="AT152" s="152" t="s">
        <v>213</v>
      </c>
      <c r="AU152" s="152" t="s">
        <v>84</v>
      </c>
      <c r="AV152" s="12" t="s">
        <v>84</v>
      </c>
      <c r="AW152" s="12" t="s">
        <v>37</v>
      </c>
      <c r="AX152" s="12" t="s">
        <v>22</v>
      </c>
      <c r="AY152" s="152" t="s">
        <v>120</v>
      </c>
    </row>
    <row r="153" spans="2:65" s="11" customFormat="1" ht="22.75" customHeight="1">
      <c r="B153" s="114"/>
      <c r="D153" s="115" t="s">
        <v>74</v>
      </c>
      <c r="E153" s="124" t="s">
        <v>554</v>
      </c>
      <c r="F153" s="124" t="s">
        <v>458</v>
      </c>
      <c r="I153" s="117"/>
      <c r="J153" s="125">
        <f>BK153</f>
        <v>0</v>
      </c>
      <c r="L153" s="114"/>
      <c r="M153" s="119"/>
      <c r="P153" s="120">
        <f>SUM(P154:P156)</f>
        <v>0</v>
      </c>
      <c r="R153" s="120">
        <f>SUM(R154:R156)</f>
        <v>0</v>
      </c>
      <c r="T153" s="121">
        <f>SUM(T154:T156)</f>
        <v>0</v>
      </c>
      <c r="AR153" s="115" t="s">
        <v>22</v>
      </c>
      <c r="AT153" s="122" t="s">
        <v>74</v>
      </c>
      <c r="AU153" s="122" t="s">
        <v>22</v>
      </c>
      <c r="AY153" s="115" t="s">
        <v>120</v>
      </c>
      <c r="BK153" s="123">
        <f>SUM(BK154:BK156)</f>
        <v>0</v>
      </c>
    </row>
    <row r="154" spans="2:65" s="1" customFormat="1" ht="24.15" customHeight="1">
      <c r="B154" s="126"/>
      <c r="C154" s="127" t="s">
        <v>319</v>
      </c>
      <c r="D154" s="127" t="s">
        <v>123</v>
      </c>
      <c r="E154" s="128" t="s">
        <v>555</v>
      </c>
      <c r="F154" s="129" t="s">
        <v>556</v>
      </c>
      <c r="G154" s="130" t="s">
        <v>257</v>
      </c>
      <c r="H154" s="131">
        <v>2.0739999999999998</v>
      </c>
      <c r="I154" s="132"/>
      <c r="J154" s="133">
        <f>ROUND(I154*H154,2)</f>
        <v>0</v>
      </c>
      <c r="K154" s="129" t="s">
        <v>127</v>
      </c>
      <c r="L154" s="31"/>
      <c r="M154" s="134" t="s">
        <v>3</v>
      </c>
      <c r="N154" s="135" t="s">
        <v>46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148</v>
      </c>
      <c r="AT154" s="138" t="s">
        <v>123</v>
      </c>
      <c r="AU154" s="138" t="s">
        <v>84</v>
      </c>
      <c r="AY154" s="16" t="s">
        <v>120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22</v>
      </c>
      <c r="BK154" s="139">
        <f>ROUND(I154*H154,2)</f>
        <v>0</v>
      </c>
      <c r="BL154" s="16" t="s">
        <v>148</v>
      </c>
      <c r="BM154" s="138" t="s">
        <v>557</v>
      </c>
    </row>
    <row r="155" spans="2:65" s="1" customFormat="1" ht="18">
      <c r="B155" s="31"/>
      <c r="D155" s="140" t="s">
        <v>130</v>
      </c>
      <c r="F155" s="141" t="s">
        <v>558</v>
      </c>
      <c r="I155" s="142"/>
      <c r="L155" s="31"/>
      <c r="M155" s="143"/>
      <c r="T155" s="52"/>
      <c r="AT155" s="16" t="s">
        <v>130</v>
      </c>
      <c r="AU155" s="16" t="s">
        <v>84</v>
      </c>
    </row>
    <row r="156" spans="2:65" s="1" customFormat="1" ht="10">
      <c r="B156" s="31"/>
      <c r="D156" s="144" t="s">
        <v>131</v>
      </c>
      <c r="F156" s="145" t="s">
        <v>559</v>
      </c>
      <c r="I156" s="142"/>
      <c r="L156" s="31"/>
      <c r="M156" s="147"/>
      <c r="N156" s="148"/>
      <c r="O156" s="148"/>
      <c r="P156" s="148"/>
      <c r="Q156" s="148"/>
      <c r="R156" s="148"/>
      <c r="S156" s="148"/>
      <c r="T156" s="149"/>
      <c r="AT156" s="16" t="s">
        <v>131</v>
      </c>
      <c r="AU156" s="16" t="s">
        <v>84</v>
      </c>
    </row>
    <row r="157" spans="2:65" s="1" customFormat="1" ht="7" customHeight="1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31"/>
    </row>
  </sheetData>
  <autoFilter ref="C81:K156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2" r:id="rId2" xr:uid="{00000000-0004-0000-0300-000001000000}"/>
    <hyperlink ref="F99" r:id="rId3" xr:uid="{00000000-0004-0000-0300-000002000000}"/>
    <hyperlink ref="F103" r:id="rId4" xr:uid="{00000000-0004-0000-0300-000003000000}"/>
    <hyperlink ref="F119" r:id="rId5" xr:uid="{00000000-0004-0000-0300-000004000000}"/>
    <hyperlink ref="F123" r:id="rId6" xr:uid="{00000000-0004-0000-0300-000005000000}"/>
    <hyperlink ref="F127" r:id="rId7" xr:uid="{00000000-0004-0000-0300-000006000000}"/>
    <hyperlink ref="F135" r:id="rId8" xr:uid="{00000000-0004-0000-0300-000007000000}"/>
    <hyperlink ref="F140" r:id="rId9" xr:uid="{00000000-0004-0000-0300-000008000000}"/>
    <hyperlink ref="F144" r:id="rId10" xr:uid="{00000000-0004-0000-0300-000009000000}"/>
    <hyperlink ref="F156" r:id="rId11" xr:uid="{00000000-0004-0000-03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803-21-1-0 - Vedlejší a o...</vt:lpstr>
      <vt:lpstr>803-21-1-1 - SO101 Polní ...</vt:lpstr>
      <vt:lpstr>803-21-1-2 - SO 101 Dopro...</vt:lpstr>
      <vt:lpstr>'803-21-1-0 - Vedlejší a o...'!Názvy_tisku</vt:lpstr>
      <vt:lpstr>'803-21-1-1 - SO101 Polní ...'!Názvy_tisku</vt:lpstr>
      <vt:lpstr>'803-21-1-2 - SO 101 Dopro...'!Názvy_tisku</vt:lpstr>
      <vt:lpstr>'Rekapitulace stavby'!Názvy_tisku</vt:lpstr>
      <vt:lpstr>'803-21-1-0 - Vedlejší a o...'!Oblast_tisku</vt:lpstr>
      <vt:lpstr>'803-21-1-1 - SO101 Polní ...'!Oblast_tisku</vt:lpstr>
      <vt:lpstr>'803-21-1-2 - SO 101 Dopro...'!Oblast_tisku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 Ibl</cp:lastModifiedBy>
  <dcterms:created xsi:type="dcterms:W3CDTF">2024-08-21T19:32:09Z</dcterms:created>
  <dcterms:modified xsi:type="dcterms:W3CDTF">2024-08-22T04:45:32Z</dcterms:modified>
</cp:coreProperties>
</file>